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6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a\Desktop\masskch\dokumenty\"/>
    </mc:Choice>
  </mc:AlternateContent>
  <bookViews>
    <workbookView xWindow="0" yWindow="0" windowWidth="21600" windowHeight="9510"/>
  </bookViews>
  <sheets>
    <sheet name="Partneři MAS" sheetId="1" r:id="rId1"/>
    <sheet name="Možnost přepočtu" sheetId="3" r:id="rId2"/>
    <sheet name="Grafy" sheetId="2" r:id="rId3"/>
  </sheets>
  <calcPr calcId="171027"/>
</workbook>
</file>

<file path=xl/calcChain.xml><?xml version="1.0" encoding="utf-8"?>
<calcChain xmlns="http://schemas.openxmlformats.org/spreadsheetml/2006/main">
  <c r="N23" i="1" l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20" i="1"/>
  <c r="N21" i="1"/>
  <c r="N22" i="1"/>
  <c r="N19" i="1"/>
  <c r="D24" i="3"/>
  <c r="D25" i="3"/>
  <c r="D26" i="3"/>
  <c r="D27" i="3"/>
  <c r="D28" i="3"/>
  <c r="D29" i="3"/>
  <c r="D30" i="3"/>
  <c r="D31" i="3"/>
  <c r="D32" i="3"/>
  <c r="D33" i="3"/>
  <c r="D34" i="3"/>
  <c r="G8" i="1"/>
  <c r="M41" i="1"/>
  <c r="M42" i="1"/>
  <c r="M43" i="1"/>
  <c r="M44" i="1"/>
  <c r="M45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24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" i="1"/>
  <c r="N194" i="1" l="1"/>
  <c r="J8" i="1" s="1"/>
  <c r="E18" i="3"/>
  <c r="E15" i="3"/>
  <c r="E16" i="3"/>
  <c r="E30" i="3"/>
  <c r="E22" i="3"/>
  <c r="E14" i="3"/>
  <c r="E13" i="3"/>
  <c r="E27" i="3"/>
  <c r="E19" i="3"/>
  <c r="E32" i="3"/>
  <c r="E28" i="3"/>
  <c r="E24" i="3"/>
  <c r="E20" i="3"/>
  <c r="F17" i="3"/>
  <c r="F21" i="3"/>
  <c r="F25" i="3"/>
  <c r="F29" i="3"/>
  <c r="F33" i="3"/>
  <c r="F15" i="3"/>
  <c r="F27" i="3"/>
  <c r="F18" i="3"/>
  <c r="F26" i="3"/>
  <c r="F34" i="3"/>
  <c r="F16" i="3"/>
  <c r="F20" i="3"/>
  <c r="F24" i="3"/>
  <c r="F28" i="3"/>
  <c r="F32" i="3"/>
  <c r="F19" i="3"/>
  <c r="F23" i="3"/>
  <c r="F31" i="3"/>
  <c r="F13" i="3"/>
  <c r="F14" i="3"/>
  <c r="F22" i="3"/>
  <c r="F30" i="3"/>
  <c r="E34" i="3"/>
  <c r="E26" i="3"/>
  <c r="E31" i="3"/>
  <c r="E23" i="3"/>
  <c r="E33" i="3"/>
  <c r="E29" i="3"/>
  <c r="E25" i="3"/>
  <c r="E21" i="3"/>
  <c r="E17" i="3"/>
  <c r="B17" i="3"/>
  <c r="D17" i="3" s="1"/>
  <c r="B16" i="3"/>
  <c r="D16" i="3" s="1"/>
  <c r="B18" i="3"/>
  <c r="D18" i="3" s="1"/>
  <c r="B19" i="3"/>
  <c r="D19" i="3" s="1"/>
  <c r="B20" i="3"/>
  <c r="D20" i="3" s="1"/>
  <c r="B21" i="3"/>
  <c r="D21" i="3" s="1"/>
  <c r="B22" i="3"/>
  <c r="D22" i="3" s="1"/>
  <c r="B23" i="3"/>
  <c r="D23" i="3" s="1"/>
  <c r="B24" i="3"/>
  <c r="B25" i="3"/>
  <c r="B26" i="3"/>
  <c r="B27" i="3"/>
  <c r="B28" i="3"/>
  <c r="B29" i="3"/>
  <c r="B30" i="3"/>
  <c r="B31" i="3"/>
  <c r="B32" i="3"/>
  <c r="B33" i="3"/>
  <c r="B34" i="3"/>
  <c r="B13" i="3"/>
  <c r="D13" i="3" s="1"/>
  <c r="B14" i="3"/>
  <c r="D14" i="3" s="1"/>
  <c r="B15" i="3"/>
  <c r="D15" i="3" s="1"/>
  <c r="D18" i="1"/>
  <c r="B19" i="1"/>
  <c r="B18" i="1"/>
  <c r="B45" i="1"/>
  <c r="C34" i="3" s="1"/>
  <c r="D19" i="1"/>
  <c r="D34" i="1"/>
  <c r="D35" i="1"/>
  <c r="D36" i="1"/>
  <c r="D37" i="1"/>
  <c r="D38" i="1"/>
  <c r="D39" i="1"/>
  <c r="D40" i="1"/>
  <c r="D41" i="1"/>
  <c r="D42" i="1"/>
  <c r="D43" i="1"/>
  <c r="D44" i="1"/>
  <c r="D45" i="1"/>
  <c r="B34" i="1"/>
  <c r="C23" i="3" s="1"/>
  <c r="B35" i="1"/>
  <c r="C24" i="3" s="1"/>
  <c r="B36" i="1"/>
  <c r="C25" i="3" s="1"/>
  <c r="B37" i="1"/>
  <c r="C26" i="3" s="1"/>
  <c r="B38" i="1"/>
  <c r="C27" i="3" s="1"/>
  <c r="B39" i="1"/>
  <c r="C28" i="3" s="1"/>
  <c r="B40" i="1"/>
  <c r="C29" i="3" s="1"/>
  <c r="B41" i="1"/>
  <c r="C30" i="3" s="1"/>
  <c r="B42" i="1"/>
  <c r="C31" i="3" s="1"/>
  <c r="B43" i="1"/>
  <c r="C32" i="3" s="1"/>
  <c r="B44" i="1"/>
  <c r="C33" i="3" s="1"/>
  <c r="D25" i="1"/>
  <c r="D26" i="1"/>
  <c r="D27" i="1"/>
  <c r="D28" i="1"/>
  <c r="D29" i="1"/>
  <c r="D30" i="1"/>
  <c r="D31" i="1"/>
  <c r="D32" i="1"/>
  <c r="D33" i="1"/>
  <c r="D24" i="1"/>
  <c r="B25" i="1"/>
  <c r="C14" i="3" s="1"/>
  <c r="B26" i="1"/>
  <c r="C15" i="3" s="1"/>
  <c r="B27" i="1"/>
  <c r="C16" i="3" s="1"/>
  <c r="B28" i="1"/>
  <c r="C17" i="3" s="1"/>
  <c r="B29" i="1"/>
  <c r="C18" i="3" s="1"/>
  <c r="B30" i="1"/>
  <c r="C19" i="3" s="1"/>
  <c r="B31" i="1"/>
  <c r="C20" i="3" s="1"/>
  <c r="B32" i="1"/>
  <c r="C21" i="3" s="1"/>
  <c r="B33" i="1"/>
  <c r="C22" i="3" s="1"/>
  <c r="B24" i="1"/>
  <c r="H15" i="3" l="1"/>
  <c r="C13" i="3"/>
  <c r="B9" i="3"/>
  <c r="K15" i="3" s="1"/>
  <c r="G14" i="3"/>
  <c r="H16" i="3"/>
  <c r="G19" i="3"/>
  <c r="H14" i="3"/>
  <c r="K22" i="3"/>
  <c r="H22" i="3"/>
  <c r="K32" i="3"/>
  <c r="H32" i="3"/>
  <c r="K28" i="3"/>
  <c r="H28" i="3"/>
  <c r="K24" i="3"/>
  <c r="H24" i="3"/>
  <c r="K19" i="3"/>
  <c r="H19" i="3"/>
  <c r="K33" i="3"/>
  <c r="H33" i="3"/>
  <c r="K29" i="3"/>
  <c r="H29" i="3"/>
  <c r="K25" i="3"/>
  <c r="H25" i="3"/>
  <c r="K34" i="3"/>
  <c r="H34" i="3"/>
  <c r="K16" i="3"/>
  <c r="F35" i="3"/>
  <c r="K18" i="3"/>
  <c r="H18" i="3"/>
  <c r="K20" i="3"/>
  <c r="H20" i="3"/>
  <c r="K30" i="3"/>
  <c r="H30" i="3"/>
  <c r="K26" i="3"/>
  <c r="H26" i="3"/>
  <c r="K21" i="3"/>
  <c r="H21" i="3"/>
  <c r="K17" i="3"/>
  <c r="H17" i="3"/>
  <c r="K31" i="3"/>
  <c r="H31" i="3"/>
  <c r="K27" i="3"/>
  <c r="H27" i="3"/>
  <c r="K23" i="3"/>
  <c r="H23" i="3"/>
  <c r="G13" i="3"/>
  <c r="G16" i="3"/>
  <c r="G15" i="3"/>
  <c r="G17" i="3"/>
  <c r="G22" i="3"/>
  <c r="G18" i="3"/>
  <c r="G21" i="3"/>
  <c r="G23" i="3"/>
  <c r="G20" i="3"/>
  <c r="D46" i="1"/>
  <c r="E39" i="1" s="1"/>
  <c r="I28" i="3" s="1"/>
  <c r="B46" i="1"/>
  <c r="C24" i="1" s="1"/>
  <c r="K14" i="3" l="1"/>
  <c r="K13" i="3"/>
  <c r="H13" i="3"/>
  <c r="H35" i="3" s="1"/>
  <c r="C35" i="3"/>
  <c r="L24" i="3" s="1"/>
  <c r="M24" i="3" s="1"/>
  <c r="N24" i="3" s="1"/>
  <c r="E26" i="1"/>
  <c r="I15" i="3" s="1"/>
  <c r="E42" i="1"/>
  <c r="I31" i="3" s="1"/>
  <c r="E37" i="1"/>
  <c r="I26" i="3" s="1"/>
  <c r="E29" i="1"/>
  <c r="I18" i="3" s="1"/>
  <c r="E43" i="1"/>
  <c r="I32" i="3" s="1"/>
  <c r="E38" i="1"/>
  <c r="I27" i="3" s="1"/>
  <c r="E31" i="1"/>
  <c r="I20" i="3" s="1"/>
  <c r="E25" i="1"/>
  <c r="I14" i="3" s="1"/>
  <c r="E24" i="1"/>
  <c r="I13" i="3" s="1"/>
  <c r="E28" i="1"/>
  <c r="I17" i="3" s="1"/>
  <c r="E32" i="1"/>
  <c r="I21" i="3" s="1"/>
  <c r="E36" i="1"/>
  <c r="I25" i="3" s="1"/>
  <c r="E40" i="1"/>
  <c r="I29" i="3" s="1"/>
  <c r="E44" i="1"/>
  <c r="I33" i="3" s="1"/>
  <c r="E41" i="1"/>
  <c r="I30" i="3" s="1"/>
  <c r="E33" i="1"/>
  <c r="I22" i="3" s="1"/>
  <c r="E27" i="1"/>
  <c r="I16" i="3" s="1"/>
  <c r="E34" i="1"/>
  <c r="I23" i="3" s="1"/>
  <c r="E30" i="1"/>
  <c r="I19" i="3" s="1"/>
  <c r="E45" i="1"/>
  <c r="I34" i="3" s="1"/>
  <c r="E35" i="1"/>
  <c r="I24" i="3" s="1"/>
  <c r="C29" i="1"/>
  <c r="C33" i="1"/>
  <c r="C37" i="1"/>
  <c r="C41" i="1"/>
  <c r="C45" i="1"/>
  <c r="C30" i="1"/>
  <c r="C28" i="1"/>
  <c r="C32" i="1"/>
  <c r="C36" i="1"/>
  <c r="C40" i="1"/>
  <c r="C44" i="1"/>
  <c r="C27" i="1"/>
  <c r="C31" i="1"/>
  <c r="C35" i="1"/>
  <c r="C39" i="1"/>
  <c r="C43" i="1"/>
  <c r="C26" i="1"/>
  <c r="C34" i="1"/>
  <c r="C38" i="1"/>
  <c r="C42" i="1"/>
  <c r="C25" i="1"/>
  <c r="B20" i="1"/>
  <c r="D20" i="1"/>
  <c r="L32" i="3" l="1"/>
  <c r="M32" i="3" s="1"/>
  <c r="N32" i="3" s="1"/>
  <c r="L25" i="3"/>
  <c r="M25" i="3" s="1"/>
  <c r="N25" i="3" s="1"/>
  <c r="L27" i="3"/>
  <c r="M27" i="3" s="1"/>
  <c r="O27" i="3" s="1"/>
  <c r="L22" i="3"/>
  <c r="M22" i="3" s="1"/>
  <c r="N22" i="3" s="1"/>
  <c r="L23" i="3"/>
  <c r="M23" i="3" s="1"/>
  <c r="L30" i="3"/>
  <c r="M30" i="3" s="1"/>
  <c r="O30" i="3" s="1"/>
  <c r="L13" i="3"/>
  <c r="M13" i="3" s="1"/>
  <c r="N13" i="3" s="1"/>
  <c r="L28" i="3"/>
  <c r="M28" i="3" s="1"/>
  <c r="O28" i="3" s="1"/>
  <c r="L16" i="3"/>
  <c r="M16" i="3" s="1"/>
  <c r="O16" i="3" s="1"/>
  <c r="L29" i="3"/>
  <c r="M29" i="3" s="1"/>
  <c r="N29" i="3" s="1"/>
  <c r="L19" i="3"/>
  <c r="M19" i="3" s="1"/>
  <c r="N19" i="3" s="1"/>
  <c r="L33" i="3"/>
  <c r="M33" i="3" s="1"/>
  <c r="O33" i="3" s="1"/>
  <c r="L34" i="3"/>
  <c r="M34" i="3" s="1"/>
  <c r="N34" i="3" s="1"/>
  <c r="L21" i="3"/>
  <c r="M21" i="3" s="1"/>
  <c r="O21" i="3" s="1"/>
  <c r="L15" i="3"/>
  <c r="M15" i="3" s="1"/>
  <c r="N15" i="3" s="1"/>
  <c r="L14" i="3"/>
  <c r="M14" i="3" s="1"/>
  <c r="N14" i="3" s="1"/>
  <c r="L20" i="3"/>
  <c r="M20" i="3" s="1"/>
  <c r="N20" i="3" s="1"/>
  <c r="L17" i="3"/>
  <c r="M17" i="3" s="1"/>
  <c r="O17" i="3" s="1"/>
  <c r="L18" i="3"/>
  <c r="M18" i="3" s="1"/>
  <c r="O18" i="3" s="1"/>
  <c r="L26" i="3"/>
  <c r="M26" i="3" s="1"/>
  <c r="N26" i="3" s="1"/>
  <c r="L31" i="3"/>
  <c r="M31" i="3" s="1"/>
  <c r="O31" i="3" s="1"/>
  <c r="O24" i="3"/>
  <c r="G9" i="1"/>
  <c r="N28" i="3" l="1"/>
  <c r="O22" i="3"/>
  <c r="N27" i="3"/>
  <c r="O26" i="3"/>
  <c r="N31" i="3"/>
  <c r="O34" i="3"/>
  <c r="O14" i="3"/>
  <c r="N16" i="3"/>
  <c r="O20" i="3"/>
  <c r="O32" i="3"/>
  <c r="N17" i="3"/>
  <c r="O25" i="3"/>
  <c r="O29" i="3"/>
  <c r="N23" i="3"/>
  <c r="O23" i="3"/>
  <c r="O15" i="3"/>
  <c r="N33" i="3"/>
  <c r="O19" i="3"/>
  <c r="N18" i="3"/>
  <c r="N21" i="3"/>
  <c r="N30" i="3"/>
  <c r="L35" i="3"/>
  <c r="M35" i="3" s="1"/>
  <c r="O13" i="3"/>
  <c r="D21" i="1"/>
  <c r="B21" i="1"/>
  <c r="C20" i="1" s="1"/>
  <c r="N35" i="3" l="1"/>
  <c r="Q12" i="3" s="1"/>
  <c r="O35" i="3"/>
  <c r="E19" i="1"/>
  <c r="E18" i="1"/>
  <c r="E20" i="1"/>
  <c r="C19" i="1"/>
  <c r="C18" i="1"/>
  <c r="G11" i="1" l="1"/>
  <c r="G6" i="1"/>
  <c r="G32" i="3"/>
  <c r="G34" i="3"/>
  <c r="G27" i="3"/>
  <c r="G28" i="3"/>
  <c r="G29" i="3"/>
  <c r="G31" i="3"/>
  <c r="G30" i="3"/>
  <c r="G26" i="3"/>
  <c r="G33" i="3"/>
  <c r="G25" i="3"/>
  <c r="G24" i="3"/>
  <c r="D35" i="3"/>
  <c r="E35" i="3" s="1"/>
  <c r="G35" i="3" l="1"/>
</calcChain>
</file>

<file path=xl/sharedStrings.xml><?xml version="1.0" encoding="utf-8"?>
<sst xmlns="http://schemas.openxmlformats.org/spreadsheetml/2006/main" count="178" uniqueCount="79">
  <si>
    <t>Veřejný</t>
  </si>
  <si>
    <t>Zájmové skupiny</t>
  </si>
  <si>
    <t>Sektor</t>
  </si>
  <si>
    <t>Zájmová skupina</t>
  </si>
  <si>
    <t>Celkem</t>
  </si>
  <si>
    <t>Absolutní vyjádření</t>
  </si>
  <si>
    <t>Relativní vyjádření</t>
  </si>
  <si>
    <t>Počet Hlasovacích práv</t>
  </si>
  <si>
    <t>Je vše v pořádku?</t>
  </si>
  <si>
    <t>Název subjektu</t>
  </si>
  <si>
    <t>Partneři MAS</t>
  </si>
  <si>
    <t>Počet hlasovacích práv - Relativní vyjádření</t>
  </si>
  <si>
    <t>Počet hlasů</t>
  </si>
  <si>
    <t>Soukromý - podnikatelský</t>
  </si>
  <si>
    <t>Soukromý - neziskový</t>
  </si>
  <si>
    <t>Počet hlasů na jednotlivce ve skupině (matematické zaokrouhlení)</t>
  </si>
  <si>
    <t>Vyvážený počet hlasů - absolutní vyjádření (matematické zaokrouhlení)</t>
  </si>
  <si>
    <t>Veřejný sektor - po přepočtu</t>
  </si>
  <si>
    <t>Soukromý sektor - po přepočtu</t>
  </si>
  <si>
    <t>Počet lidí v ZS z veřejného sektoru</t>
  </si>
  <si>
    <t>Počet lidí v ZS ze soukromého sektoru</t>
  </si>
  <si>
    <t>Počet hlasovacích práv v ZS pro veřejného sektoru</t>
  </si>
  <si>
    <t>Počet hlasovacích práv v ZS pro soukromý sektoru</t>
  </si>
  <si>
    <t>Celkový počet hlasovacích práv ve skupině</t>
  </si>
  <si>
    <t>Celkový počet lidí</t>
  </si>
  <si>
    <t>Počet zájmových skupin s alespoň jedním členem</t>
  </si>
  <si>
    <t>Procento hlasovacích práv (před přepočtem)</t>
  </si>
  <si>
    <t>Vyvážený počet hlasů - procento hlasovacích práv (po přepočtu)</t>
  </si>
  <si>
    <t>Horka</t>
  </si>
  <si>
    <t>Hroubovice</t>
  </si>
  <si>
    <t>Hrochův Týnec</t>
  </si>
  <si>
    <t>Chrast</t>
  </si>
  <si>
    <t>Lozice</t>
  </si>
  <si>
    <t>Luže</t>
  </si>
  <si>
    <t>Chroustovice</t>
  </si>
  <si>
    <t>Jenišovice</t>
  </si>
  <si>
    <t>Leštinka</t>
  </si>
  <si>
    <t>Prosetín</t>
  </si>
  <si>
    <t>Předhradí</t>
  </si>
  <si>
    <t>Přestavlky</t>
  </si>
  <si>
    <t>Rosice</t>
  </si>
  <si>
    <t>Řepníky</t>
  </si>
  <si>
    <t>Řestoky</t>
  </si>
  <si>
    <t>Skuteč</t>
  </si>
  <si>
    <t>Střemošice</t>
  </si>
  <si>
    <t>Trojovice</t>
  </si>
  <si>
    <t>Vrbatův Kostelec</t>
  </si>
  <si>
    <t>Zaječice</t>
  </si>
  <si>
    <t>Zájezdec</t>
  </si>
  <si>
    <t>ČHJ Hasičský sbor Podlažice</t>
  </si>
  <si>
    <t>SDH Hrochův Týnec</t>
  </si>
  <si>
    <t>SDH Radim</t>
  </si>
  <si>
    <t>SDH Štěpánov</t>
  </si>
  <si>
    <t>SK Sokol Prosetín</t>
  </si>
  <si>
    <t>TJ Dynamo Rosice</t>
  </si>
  <si>
    <t>Brdíčko Jan</t>
  </si>
  <si>
    <t>Kulhánek Jaroslav</t>
  </si>
  <si>
    <t>Ratzenbek Pavel</t>
  </si>
  <si>
    <t>SEKO - Skuteč spol. s r. o.</t>
  </si>
  <si>
    <t>ZD Rosice u Chrasti</t>
  </si>
  <si>
    <t>SDH Chacholice</t>
  </si>
  <si>
    <t>SDH Rosice u Chrasti</t>
  </si>
  <si>
    <t>SDH Bor u Chroustovic</t>
  </si>
  <si>
    <t>Tégl Miroslav</t>
  </si>
  <si>
    <t>TSKC Chrast</t>
  </si>
  <si>
    <t>Černý Bohumil, Ing.</t>
  </si>
  <si>
    <t>Spolek divadelních ochotníků Heyduk</t>
  </si>
  <si>
    <t>Mihulka František</t>
  </si>
  <si>
    <t>Drnec Oldřich</t>
  </si>
  <si>
    <t>ČČK m.s. Jenišovice</t>
  </si>
  <si>
    <t>TJ Luže</t>
  </si>
  <si>
    <t>SDH Bělá</t>
  </si>
  <si>
    <t>DialogNet s. r. o.</t>
  </si>
  <si>
    <t>Kopecký Karel</t>
  </si>
  <si>
    <t>SDH Lozice</t>
  </si>
  <si>
    <t>TJ Sokol Chrast</t>
  </si>
  <si>
    <t>Příroda</t>
  </si>
  <si>
    <t>Podnikání</t>
  </si>
  <si>
    <t>Lidi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</si>
</sst>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č_-;\-* #,##0.00\ _K_č_-;_-* &quot;-&quot;??\ _K_č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18">
    <xf numFmtId="0" fontId="0" fillId="0" borderId="0" xfId="0"/>
    <xf numFmtId="10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4" fillId="0" borderId="6" xfId="0" applyFont="1" applyBorder="1" applyAlignment="1" applyProtection="1">
      <alignment horizontal="center" vertical="center" wrapText="1"/>
      <protection hidden="1"/>
    </xf>
    <xf numFmtId="0" fontId="0" fillId="0" borderId="2" xfId="0" applyBorder="1" applyProtection="1"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1" xfId="0" applyBorder="1" applyProtection="1">
      <protection hidden="1"/>
    </xf>
    <xf numFmtId="10" fontId="0" fillId="0" borderId="1" xfId="0" applyNumberFormat="1" applyBorder="1" applyProtection="1">
      <protection hidden="1"/>
    </xf>
    <xf numFmtId="10" fontId="0" fillId="2" borderId="6" xfId="0" applyNumberFormat="1" applyFill="1" applyBorder="1" applyProtection="1">
      <protection hidden="1"/>
    </xf>
    <xf numFmtId="0" fontId="0" fillId="0" borderId="5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1" xfId="0" applyFill="1" applyBorder="1" applyProtection="1">
      <protection hidden="1"/>
    </xf>
    <xf numFmtId="0" fontId="0" fillId="0" borderId="8" xfId="0" applyBorder="1" applyProtection="1">
      <protection hidden="1"/>
    </xf>
    <xf numFmtId="10" fontId="0" fillId="0" borderId="6" xfId="0" applyNumberFormat="1" applyFill="1" applyBorder="1" applyProtection="1">
      <protection hidden="1"/>
    </xf>
    <xf numFmtId="0" fontId="0" fillId="0" borderId="15" xfId="0" applyBorder="1" applyProtection="1">
      <protection hidden="1"/>
    </xf>
    <xf numFmtId="0" fontId="0" fillId="3" borderId="20" xfId="0" applyFill="1" applyBorder="1" applyAlignment="1" applyProtection="1">
      <alignment horizontal="center" vertical="center"/>
      <protection hidden="1"/>
    </xf>
    <xf numFmtId="0" fontId="0" fillId="0" borderId="16" xfId="0" applyBorder="1" applyProtection="1">
      <protection hidden="1"/>
    </xf>
    <xf numFmtId="0" fontId="0" fillId="3" borderId="13" xfId="0" applyFill="1" applyBorder="1" applyProtection="1">
      <protection hidden="1"/>
    </xf>
    <xf numFmtId="0" fontId="0" fillId="3" borderId="10" xfId="0" applyFill="1" applyBorder="1" applyAlignment="1" applyProtection="1">
      <alignment horizontal="center" vertical="center"/>
      <protection hidden="1"/>
    </xf>
    <xf numFmtId="10" fontId="1" fillId="0" borderId="0" xfId="0" applyNumberFormat="1" applyFont="1" applyProtection="1">
      <protection hidden="1"/>
    </xf>
    <xf numFmtId="2" fontId="0" fillId="0" borderId="0" xfId="0" applyNumberFormat="1" applyProtection="1">
      <protection hidden="1"/>
    </xf>
    <xf numFmtId="0" fontId="1" fillId="0" borderId="7" xfId="0" applyFont="1" applyBorder="1" applyAlignment="1" applyProtection="1">
      <protection hidden="1"/>
    </xf>
    <xf numFmtId="0" fontId="0" fillId="0" borderId="0" xfId="0" applyBorder="1" applyAlignment="1" applyProtection="1">
      <protection hidden="1"/>
    </xf>
    <xf numFmtId="49" fontId="0" fillId="3" borderId="15" xfId="0" applyNumberFormat="1" applyFill="1" applyBorder="1" applyProtection="1">
      <protection hidden="1"/>
    </xf>
    <xf numFmtId="0" fontId="0" fillId="0" borderId="18" xfId="0" applyBorder="1" applyProtection="1">
      <protection hidden="1"/>
    </xf>
    <xf numFmtId="10" fontId="0" fillId="0" borderId="19" xfId="0" applyNumberFormat="1" applyBorder="1" applyProtection="1">
      <protection hidden="1"/>
    </xf>
    <xf numFmtId="0" fontId="0" fillId="0" borderId="19" xfId="0" applyBorder="1" applyProtection="1">
      <protection hidden="1"/>
    </xf>
    <xf numFmtId="10" fontId="0" fillId="2" borderId="20" xfId="0" applyNumberFormat="1" applyFill="1" applyBorder="1" applyProtection="1">
      <protection hidden="1"/>
    </xf>
    <xf numFmtId="49" fontId="0" fillId="3" borderId="16" xfId="0" applyNumberFormat="1" applyFill="1" applyBorder="1" applyProtection="1">
      <protection hidden="1"/>
    </xf>
    <xf numFmtId="0" fontId="0" fillId="0" borderId="13" xfId="0" applyBorder="1" applyProtection="1">
      <protection hidden="1"/>
    </xf>
    <xf numFmtId="10" fontId="0" fillId="0" borderId="9" xfId="0" applyNumberFormat="1" applyBorder="1" applyProtection="1">
      <protection hidden="1"/>
    </xf>
    <xf numFmtId="0" fontId="0" fillId="0" borderId="9" xfId="0" applyBorder="1" applyProtection="1">
      <protection hidden="1"/>
    </xf>
    <xf numFmtId="10" fontId="0" fillId="2" borderId="10" xfId="0" applyNumberFormat="1" applyFill="1" applyBorder="1" applyProtection="1">
      <protection hidden="1"/>
    </xf>
    <xf numFmtId="49" fontId="0" fillId="3" borderId="17" xfId="0" applyNumberFormat="1" applyFill="1" applyBorder="1" applyProtection="1">
      <protection hidden="1"/>
    </xf>
    <xf numFmtId="0" fontId="0" fillId="0" borderId="14" xfId="0" applyBorder="1" applyProtection="1">
      <protection hidden="1"/>
    </xf>
    <xf numFmtId="10" fontId="0" fillId="0" borderId="11" xfId="0" applyNumberFormat="1" applyBorder="1" applyProtection="1">
      <protection hidden="1"/>
    </xf>
    <xf numFmtId="0" fontId="0" fillId="0" borderId="11" xfId="0" applyBorder="1" applyProtection="1">
      <protection hidden="1"/>
    </xf>
    <xf numFmtId="10" fontId="0" fillId="2" borderId="12" xfId="0" applyNumberFormat="1" applyFill="1" applyBorder="1" applyProtection="1">
      <protection hidden="1"/>
    </xf>
    <xf numFmtId="0" fontId="1" fillId="0" borderId="0" xfId="0" applyFont="1" applyProtection="1">
      <protection hidden="1"/>
    </xf>
    <xf numFmtId="0" fontId="0" fillId="0" borderId="0" xfId="0" applyFill="1" applyBorder="1" applyProtection="1">
      <protection hidden="1"/>
    </xf>
    <xf numFmtId="0" fontId="0" fillId="3" borderId="14" xfId="0" applyFill="1" applyBorder="1" applyProtection="1">
      <protection hidden="1"/>
    </xf>
    <xf numFmtId="0" fontId="0" fillId="3" borderId="12" xfId="0" applyFill="1" applyBorder="1" applyAlignment="1" applyProtection="1">
      <alignment horizontal="center" vertical="center"/>
      <protection hidden="1"/>
    </xf>
    <xf numFmtId="10" fontId="6" fillId="0" borderId="0" xfId="0" applyNumberFormat="1" applyFont="1" applyProtection="1"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0" fillId="0" borderId="17" xfId="0" applyBorder="1" applyProtection="1">
      <protection hidden="1"/>
    </xf>
    <xf numFmtId="0" fontId="0" fillId="0" borderId="0" xfId="0" applyProtection="1">
      <protection locked="0" hidden="1"/>
    </xf>
    <xf numFmtId="0" fontId="6" fillId="0" borderId="0" xfId="0" applyFont="1" applyBorder="1" applyProtection="1">
      <protection hidden="1"/>
    </xf>
    <xf numFmtId="9" fontId="0" fillId="0" borderId="29" xfId="0" applyNumberFormat="1" applyBorder="1" applyProtection="1">
      <protection hidden="1"/>
    </xf>
    <xf numFmtId="2" fontId="0" fillId="0" borderId="9" xfId="0" applyNumberFormat="1" applyBorder="1" applyProtection="1">
      <protection hidden="1"/>
    </xf>
    <xf numFmtId="2" fontId="0" fillId="4" borderId="9" xfId="0" applyNumberFormat="1" applyFill="1" applyBorder="1" applyProtection="1">
      <protection hidden="1"/>
    </xf>
    <xf numFmtId="2" fontId="0" fillId="0" borderId="10" xfId="0" applyNumberFormat="1" applyBorder="1" applyProtection="1">
      <protection hidden="1"/>
    </xf>
    <xf numFmtId="0" fontId="0" fillId="0" borderId="0" xfId="0" applyBorder="1" applyProtection="1">
      <protection hidden="1"/>
    </xf>
    <xf numFmtId="9" fontId="0" fillId="0" borderId="0" xfId="0" applyNumberFormat="1" applyBorder="1" applyProtection="1">
      <protection hidden="1"/>
    </xf>
    <xf numFmtId="10" fontId="0" fillId="0" borderId="0" xfId="0" applyNumberFormat="1" applyBorder="1" applyProtection="1">
      <protection hidden="1"/>
    </xf>
    <xf numFmtId="0" fontId="3" fillId="0" borderId="0" xfId="0" applyFont="1" applyBorder="1" applyAlignment="1" applyProtection="1">
      <alignment horizontal="center"/>
      <protection hidden="1"/>
    </xf>
    <xf numFmtId="10" fontId="2" fillId="0" borderId="0" xfId="0" applyNumberFormat="1" applyFont="1" applyBorder="1" applyAlignment="1" applyProtection="1">
      <alignment wrapText="1"/>
      <protection hidden="1"/>
    </xf>
    <xf numFmtId="0" fontId="3" fillId="0" borderId="0" xfId="0" applyFont="1" applyBorder="1" applyAlignment="1" applyProtection="1">
      <protection hidden="1"/>
    </xf>
    <xf numFmtId="0" fontId="1" fillId="7" borderId="1" xfId="0" applyFont="1" applyFill="1" applyBorder="1" applyAlignment="1" applyProtection="1">
      <alignment horizontal="center"/>
      <protection hidden="1"/>
    </xf>
    <xf numFmtId="1" fontId="0" fillId="0" borderId="9" xfId="0" applyNumberFormat="1" applyBorder="1" applyProtection="1">
      <protection hidden="1"/>
    </xf>
    <xf numFmtId="0" fontId="0" fillId="0" borderId="31" xfId="0" applyBorder="1" applyProtection="1">
      <protection hidden="1"/>
    </xf>
    <xf numFmtId="1" fontId="0" fillId="0" borderId="32" xfId="0" applyNumberFormat="1" applyBorder="1" applyProtection="1">
      <protection hidden="1"/>
    </xf>
    <xf numFmtId="0" fontId="1" fillId="0" borderId="32" xfId="0" applyFont="1" applyBorder="1" applyProtection="1">
      <protection hidden="1"/>
    </xf>
    <xf numFmtId="10" fontId="0" fillId="0" borderId="32" xfId="0" applyNumberFormat="1" applyBorder="1" applyProtection="1">
      <protection hidden="1"/>
    </xf>
    <xf numFmtId="10" fontId="0" fillId="0" borderId="33" xfId="0" applyNumberFormat="1" applyBorder="1" applyProtection="1">
      <protection hidden="1"/>
    </xf>
    <xf numFmtId="1" fontId="0" fillId="0" borderId="30" xfId="0" applyNumberFormat="1" applyFill="1" applyBorder="1" applyProtection="1">
      <protection hidden="1"/>
    </xf>
    <xf numFmtId="2" fontId="0" fillId="0" borderId="34" xfId="0" applyNumberFormat="1" applyBorder="1" applyProtection="1">
      <protection hidden="1"/>
    </xf>
    <xf numFmtId="2" fontId="0" fillId="0" borderId="0" xfId="0" applyNumberFormat="1" applyBorder="1" applyProtection="1">
      <protection hidden="1"/>
    </xf>
    <xf numFmtId="43" fontId="0" fillId="6" borderId="35" xfId="1" applyFont="1" applyFill="1" applyBorder="1" applyAlignment="1" applyProtection="1">
      <alignment vertical="center"/>
      <protection hidden="1"/>
    </xf>
    <xf numFmtId="43" fontId="0" fillId="6" borderId="36" xfId="1" applyFont="1" applyFill="1" applyBorder="1" applyAlignment="1" applyProtection="1">
      <alignment vertical="center"/>
      <protection hidden="1"/>
    </xf>
    <xf numFmtId="43" fontId="0" fillId="6" borderId="37" xfId="1" applyFont="1" applyFill="1" applyBorder="1" applyAlignment="1" applyProtection="1">
      <alignment vertical="center"/>
      <protection hidden="1"/>
    </xf>
    <xf numFmtId="0" fontId="8" fillId="0" borderId="7" xfId="0" applyFont="1" applyBorder="1" applyAlignment="1" applyProtection="1">
      <alignment horizontal="center" vertical="center" wrapText="1"/>
      <protection hidden="1"/>
    </xf>
    <xf numFmtId="0" fontId="1" fillId="0" borderId="7" xfId="0" applyFont="1" applyBorder="1" applyAlignment="1" applyProtection="1">
      <alignment horizontal="center" vertical="center" wrapText="1"/>
      <protection hidden="1"/>
    </xf>
    <xf numFmtId="1" fontId="0" fillId="0" borderId="9" xfId="0" applyNumberFormat="1" applyFill="1" applyBorder="1" applyProtection="1">
      <protection hidden="1"/>
    </xf>
    <xf numFmtId="1" fontId="0" fillId="0" borderId="28" xfId="0" applyNumberFormat="1" applyBorder="1" applyProtection="1">
      <protection hidden="1"/>
    </xf>
    <xf numFmtId="1" fontId="0" fillId="0" borderId="28" xfId="0" applyNumberFormat="1" applyFill="1" applyBorder="1" applyProtection="1">
      <protection hidden="1"/>
    </xf>
    <xf numFmtId="10" fontId="1" fillId="0" borderId="8" xfId="0" applyNumberFormat="1" applyFont="1" applyBorder="1" applyProtection="1">
      <protection hidden="1"/>
    </xf>
    <xf numFmtId="9" fontId="0" fillId="0" borderId="22" xfId="0" applyNumberFormat="1" applyBorder="1" applyProtection="1">
      <protection hidden="1"/>
    </xf>
    <xf numFmtId="2" fontId="0" fillId="0" borderId="11" xfId="0" applyNumberFormat="1" applyBorder="1" applyProtection="1">
      <protection hidden="1"/>
    </xf>
    <xf numFmtId="2" fontId="0" fillId="4" borderId="11" xfId="0" applyNumberFormat="1" applyFill="1" applyBorder="1" applyProtection="1">
      <protection hidden="1"/>
    </xf>
    <xf numFmtId="2" fontId="0" fillId="0" borderId="12" xfId="0" applyNumberFormat="1" applyBorder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0" fillId="3" borderId="9" xfId="0" applyFill="1" applyBorder="1" applyAlignment="1" applyProtection="1">
      <alignment vertical="top"/>
      <protection hidden="1"/>
    </xf>
    <xf numFmtId="0" fontId="0" fillId="3" borderId="9" xfId="0" applyFill="1" applyBorder="1" applyProtection="1"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10" fontId="0" fillId="5" borderId="15" xfId="0" applyNumberFormat="1" applyFill="1" applyBorder="1" applyProtection="1">
      <protection hidden="1"/>
    </xf>
    <xf numFmtId="10" fontId="0" fillId="5" borderId="39" xfId="0" applyNumberFormat="1" applyFill="1" applyBorder="1" applyProtection="1">
      <protection hidden="1"/>
    </xf>
    <xf numFmtId="10" fontId="0" fillId="5" borderId="8" xfId="0" applyNumberFormat="1" applyFill="1" applyBorder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5" fillId="0" borderId="23" xfId="0" applyFont="1" applyBorder="1" applyAlignment="1" applyProtection="1">
      <alignment horizontal="left" vertical="center" wrapText="1"/>
      <protection hidden="1"/>
    </xf>
    <xf numFmtId="0" fontId="5" fillId="0" borderId="21" xfId="0" applyFont="1" applyBorder="1" applyAlignment="1" applyProtection="1">
      <alignment horizontal="left" vertical="center" wrapText="1"/>
      <protection hidden="1"/>
    </xf>
    <xf numFmtId="0" fontId="5" fillId="0" borderId="24" xfId="0" applyFont="1" applyBorder="1" applyAlignment="1" applyProtection="1">
      <alignment horizontal="left" vertical="center" wrapText="1"/>
      <protection hidden="1"/>
    </xf>
    <xf numFmtId="0" fontId="5" fillId="0" borderId="22" xfId="0" applyFont="1" applyBorder="1" applyAlignment="1" applyProtection="1">
      <alignment horizontal="left" vertical="center" wrapText="1"/>
      <protection hidden="1"/>
    </xf>
    <xf numFmtId="0" fontId="5" fillId="0" borderId="11" xfId="0" applyFont="1" applyBorder="1" applyAlignment="1" applyProtection="1">
      <alignment horizontal="left" vertical="center" wrapText="1"/>
      <protection hidden="1"/>
    </xf>
    <xf numFmtId="0" fontId="5" fillId="0" borderId="12" xfId="0" applyFont="1" applyBorder="1" applyAlignment="1" applyProtection="1">
      <alignment horizontal="left" vertical="center" wrapText="1"/>
      <protection hidden="1"/>
    </xf>
    <xf numFmtId="0" fontId="5" fillId="0" borderId="2" xfId="0" applyFont="1" applyBorder="1" applyAlignment="1" applyProtection="1">
      <alignment horizontal="left" vertical="center"/>
      <protection hidden="1"/>
    </xf>
    <xf numFmtId="0" fontId="5" fillId="0" borderId="3" xfId="0" applyFont="1" applyBorder="1" applyAlignment="1" applyProtection="1">
      <alignment horizontal="left" vertical="center"/>
      <protection hidden="1"/>
    </xf>
    <xf numFmtId="0" fontId="5" fillId="0" borderId="4" xfId="0" applyFont="1" applyBorder="1" applyAlignment="1" applyProtection="1">
      <alignment horizontal="left" vertical="center"/>
      <protection hidden="1"/>
    </xf>
    <xf numFmtId="0" fontId="5" fillId="0" borderId="2" xfId="0" applyFont="1" applyBorder="1" applyAlignment="1" applyProtection="1">
      <alignment horizontal="left" vertical="center" wrapText="1"/>
      <protection hidden="1"/>
    </xf>
    <xf numFmtId="0" fontId="5" fillId="0" borderId="3" xfId="0" applyFont="1" applyBorder="1" applyAlignment="1" applyProtection="1">
      <alignment horizontal="left" vertical="center" wrapText="1"/>
      <protection hidden="1"/>
    </xf>
    <xf numFmtId="0" fontId="5" fillId="0" borderId="4" xfId="0" applyFont="1" applyBorder="1" applyAlignment="1" applyProtection="1">
      <alignment horizontal="left" vertical="center" wrapText="1"/>
      <protection hidden="1"/>
    </xf>
    <xf numFmtId="0" fontId="5" fillId="0" borderId="25" xfId="0" applyFont="1" applyBorder="1" applyAlignment="1" applyProtection="1">
      <alignment horizontal="left" vertical="center" wrapText="1"/>
      <protection hidden="1"/>
    </xf>
    <xf numFmtId="0" fontId="5" fillId="0" borderId="26" xfId="0" applyFont="1" applyBorder="1" applyAlignment="1" applyProtection="1">
      <alignment horizontal="left" vertical="center" wrapText="1"/>
      <protection hidden="1"/>
    </xf>
    <xf numFmtId="0" fontId="5" fillId="0" borderId="27" xfId="0" applyFont="1" applyBorder="1" applyAlignment="1" applyProtection="1">
      <alignment horizontal="left" vertical="center" wrapText="1"/>
      <protection hidden="1"/>
    </xf>
    <xf numFmtId="10" fontId="2" fillId="0" borderId="5" xfId="0" applyNumberFormat="1" applyFont="1" applyBorder="1" applyAlignment="1" applyProtection="1">
      <alignment horizontal="center" wrapText="1"/>
      <protection hidden="1"/>
    </xf>
    <xf numFmtId="10" fontId="2" fillId="0" borderId="6" xfId="0" applyNumberFormat="1" applyFont="1" applyBorder="1" applyAlignment="1" applyProtection="1">
      <alignment horizontal="center" wrapText="1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9" fillId="0" borderId="38" xfId="0" applyFont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25" xfId="0" applyBorder="1" applyAlignment="1" applyProtection="1">
      <alignment horizontal="center" vertical="center" wrapText="1"/>
      <protection hidden="1"/>
    </xf>
    <xf numFmtId="0" fontId="0" fillId="0" borderId="27" xfId="0" applyBorder="1" applyAlignment="1" applyProtection="1">
      <alignment horizontal="center" vertical="center" wrapText="1"/>
      <protection hidden="1"/>
    </xf>
  </cellXfs>
  <cellStyles count="2">
    <cellStyle name="Čárka" xfId="1" builtinId="3"/>
    <cellStyle name="Normální" xfId="0" builtinId="0"/>
  </cellStyles>
  <dxfs count="19"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B050"/>
      </font>
    </dxf>
    <dxf>
      <font>
        <b/>
        <i val="0"/>
        <strike val="0"/>
        <color rgb="FF00B050"/>
      </font>
      <fill>
        <patternFill>
          <bgColor theme="0"/>
        </patternFill>
      </fill>
    </dxf>
    <dxf>
      <font>
        <b/>
        <i val="0"/>
        <color rgb="FF00B050"/>
      </font>
    </dxf>
    <dxf>
      <font>
        <color rgb="FF9C0006"/>
      </font>
      <fill>
        <patternFill>
          <fgColor auto="1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 patternType="gray125"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FFC7CE"/>
      <color rgb="FF9C00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Poměr hlasovacích oprávnění v rámci zájmových skupin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'Partneři MAS'!$A$24:$A$45</c:f>
              <c:strCache>
                <c:ptCount val="3"/>
                <c:pt idx="0">
                  <c:v>Příroda</c:v>
                </c:pt>
                <c:pt idx="1">
                  <c:v>Podnikání</c:v>
                </c:pt>
                <c:pt idx="2">
                  <c:v>Lidi</c:v>
                </c:pt>
              </c:strCache>
            </c:strRef>
          </c:cat>
          <c:val>
            <c:numRef>
              <c:f>'Partneři MAS'!$E$24:$E$45</c:f>
              <c:numCache>
                <c:formatCode>0.00%</c:formatCode>
                <c:ptCount val="22"/>
                <c:pt idx="0">
                  <c:v>0.34042553191489361</c:v>
                </c:pt>
                <c:pt idx="1">
                  <c:v>0.31914893617021278</c:v>
                </c:pt>
                <c:pt idx="2">
                  <c:v>0.34042553191489361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95-4A72-8480-85BD1DCE99B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800" b="1" i="0" baseline="0"/>
              <a:t>Poměr hlasovacích oprávnění v rámci sektorů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'Partneři MAS'!$A$18:$A$20</c:f>
              <c:strCache>
                <c:ptCount val="3"/>
                <c:pt idx="0">
                  <c:v>Veřejný</c:v>
                </c:pt>
                <c:pt idx="1">
                  <c:v>Soukromý - neziskový</c:v>
                </c:pt>
                <c:pt idx="2">
                  <c:v>Soukromý - podnikatelský</c:v>
                </c:pt>
              </c:strCache>
            </c:strRef>
          </c:cat>
          <c:val>
            <c:numRef>
              <c:f>'Partneři MAS'!$E$18:$E$20</c:f>
              <c:numCache>
                <c:formatCode>0.00%</c:formatCode>
                <c:ptCount val="3"/>
                <c:pt idx="0">
                  <c:v>0.4375</c:v>
                </c:pt>
                <c:pt idx="1">
                  <c:v>0.375</c:v>
                </c:pt>
                <c:pt idx="2">
                  <c:v>0.1875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EB-4ED1-A0E3-F17B5D52B8C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0</xdr:row>
      <xdr:rowOff>123824</xdr:rowOff>
    </xdr:from>
    <xdr:to>
      <xdr:col>8</xdr:col>
      <xdr:colOff>95175</xdr:colOff>
      <xdr:row>3</xdr:row>
      <xdr:rowOff>9524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924175" y="123824"/>
          <a:ext cx="6696000" cy="457200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cs-CZ" sz="1800" b="1" u="sng">
              <a:solidFill>
                <a:srgbClr val="0070C0"/>
              </a:solidFill>
            </a:rPr>
            <a:t>Vyplňte pouze</a:t>
          </a:r>
          <a:r>
            <a:rPr lang="cs-CZ" sz="1800" b="1" u="sng" baseline="0">
              <a:solidFill>
                <a:srgbClr val="0070C0"/>
              </a:solidFill>
            </a:rPr>
            <a:t> modře podbarvená pole.</a:t>
          </a:r>
          <a:endParaRPr lang="cs-CZ" sz="1800" b="1" u="sng">
            <a:solidFill>
              <a:srgbClr val="0070C0"/>
            </a:solidFill>
          </a:endParaRPr>
        </a:p>
      </xdr:txBody>
    </xdr:sp>
    <xdr:clientData/>
  </xdr:twoCellAnchor>
  <xdr:twoCellAnchor>
    <xdr:from>
      <xdr:col>0</xdr:col>
      <xdr:colOff>152400</xdr:colOff>
      <xdr:row>4</xdr:row>
      <xdr:rowOff>9525</xdr:rowOff>
    </xdr:from>
    <xdr:to>
      <xdr:col>5</xdr:col>
      <xdr:colOff>47625</xdr:colOff>
      <xdr:row>12</xdr:row>
      <xdr:rowOff>142875</xdr:rowOff>
    </xdr:to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52400" y="781050"/>
          <a:ext cx="5191125" cy="18097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Při vyplňování je třeba postupovat následovně:</a:t>
          </a:r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1. Vyplňte všechny zájmové skupiny.</a:t>
          </a:r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2. Vypište všechny partnery MAS a zařaďte je do příslušného sektoru a zájmové skupiny.</a:t>
          </a:r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3. V případě potřeby upravte příslušné pole Počet hlasů.</a:t>
          </a:r>
        </a:p>
        <a:p>
          <a:endParaRPr lang="cs-CZ" sz="1100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cs-CZ" sz="1100" u="sng">
              <a:solidFill>
                <a:schemeClr val="dk1"/>
              </a:solidFill>
              <a:latin typeface="+mn-lt"/>
              <a:ea typeface="+mn-ea"/>
              <a:cs typeface="+mn-cs"/>
            </a:rPr>
            <a:t>Poznámky: </a:t>
          </a:r>
          <a:endParaRPr lang="cs-CZ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cs-CZ" sz="1100" i="1">
              <a:solidFill>
                <a:schemeClr val="dk1"/>
              </a:solidFill>
              <a:latin typeface="+mn-lt"/>
              <a:ea typeface="+mn-ea"/>
              <a:cs typeface="+mn-cs"/>
            </a:rPr>
            <a:t>- list Grafy se automaticky upravuje na základě údajů vyplněných na této stránce;</a:t>
          </a:r>
          <a:endParaRPr lang="cs-CZ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cs-CZ" sz="1100" i="1">
              <a:solidFill>
                <a:schemeClr val="dk1"/>
              </a:solidFill>
              <a:latin typeface="+mn-lt"/>
              <a:ea typeface="+mn-ea"/>
              <a:cs typeface="+mn-cs"/>
            </a:rPr>
            <a:t>- pokud provede krok č. 2  a budete následně chtít přejmenovat některou ze zájmových skupin, je třeba znovu subjekty v tabulce "Partneři MAS" zařadit do přejmenované zájmové skupiny; </a:t>
          </a:r>
          <a:endParaRPr lang="cs-CZ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1</xdr:row>
      <xdr:rowOff>104775</xdr:rowOff>
    </xdr:from>
    <xdr:to>
      <xdr:col>17</xdr:col>
      <xdr:colOff>276225</xdr:colOff>
      <xdr:row>3</xdr:row>
      <xdr:rowOff>180975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438400" y="295275"/>
          <a:ext cx="6696075" cy="457200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cs-CZ" sz="1800" b="1" u="sng">
              <a:solidFill>
                <a:srgbClr val="0070C0"/>
              </a:solidFill>
              <a:latin typeface="+mn-lt"/>
              <a:ea typeface="+mn-ea"/>
              <a:cs typeface="+mn-cs"/>
            </a:rPr>
            <a:t>Vyplňte údaje na straně Partneři MAS</a:t>
          </a:r>
        </a:p>
      </xdr:txBody>
    </xdr:sp>
    <xdr:clientData/>
  </xdr:twoCellAnchor>
  <xdr:twoCellAnchor>
    <xdr:from>
      <xdr:col>8</xdr:col>
      <xdr:colOff>333375</xdr:colOff>
      <xdr:row>4</xdr:row>
      <xdr:rowOff>66675</xdr:rowOff>
    </xdr:from>
    <xdr:to>
      <xdr:col>17</xdr:col>
      <xdr:colOff>285750</xdr:colOff>
      <xdr:row>6</xdr:row>
      <xdr:rowOff>133350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438400" y="828675"/>
          <a:ext cx="6705600" cy="447675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Tato varianta je založena na tzv. </a:t>
          </a:r>
          <a:r>
            <a:rPr lang="cs-CZ" sz="1100" i="1">
              <a:solidFill>
                <a:schemeClr val="dk1"/>
              </a:solidFill>
              <a:latin typeface="+mn-lt"/>
              <a:ea typeface="+mn-ea"/>
              <a:cs typeface="+mn-cs"/>
            </a:rPr>
            <a:t>vyváženém počtu hlasů, </a:t>
          </a:r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v rámci kterého je zájmovým skupinám přiřazeno stejné „množství“ hlasovacích práv. </a:t>
          </a:r>
        </a:p>
        <a:p>
          <a:endParaRPr lang="cs-CZ" sz="1100"/>
        </a:p>
      </xdr:txBody>
    </xdr:sp>
    <xdr:clientData/>
  </xdr:twoCellAnchor>
  <xdr:twoCellAnchor>
    <xdr:from>
      <xdr:col>8</xdr:col>
      <xdr:colOff>333375</xdr:colOff>
      <xdr:row>7</xdr:row>
      <xdr:rowOff>9525</xdr:rowOff>
    </xdr:from>
    <xdr:to>
      <xdr:col>17</xdr:col>
      <xdr:colOff>295275</xdr:colOff>
      <xdr:row>9</xdr:row>
      <xdr:rowOff>19050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438400" y="1352550"/>
          <a:ext cx="6715125" cy="790575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/>
            <a:t>Číslo ve sloupci</a:t>
          </a:r>
          <a:r>
            <a:rPr lang="cs-CZ" sz="1100" baseline="0"/>
            <a:t> znázorňuje</a:t>
          </a:r>
          <a:r>
            <a:rPr lang="cs-CZ" sz="1100"/>
            <a:t>, kolik hlasů by měl</a:t>
          </a:r>
          <a:r>
            <a:rPr lang="cs-CZ" sz="1100" baseline="0"/>
            <a:t> obdržet jednotlivý subjekt (v rámci zájmové skupny),  pokud mají být dodrženy následující podmínky:</a:t>
          </a:r>
        </a:p>
        <a:p>
          <a:r>
            <a:rPr lang="cs-CZ" sz="1100" baseline="0"/>
            <a:t>- žádná ze zájmových skupin nepředstavuje více než 49% hlasovacích práv; </a:t>
          </a:r>
        </a:p>
        <a:p>
          <a:r>
            <a:rPr lang="cs-CZ" sz="1100" baseline="0"/>
            <a:t>- vyvážený počet hlasů na zájmovou skupinu; </a:t>
          </a:r>
          <a:endParaRPr lang="cs-CZ" sz="1100"/>
        </a:p>
      </xdr:txBody>
    </xdr:sp>
    <xdr:clientData/>
  </xdr:twoCellAnchor>
  <xdr:twoCellAnchor>
    <xdr:from>
      <xdr:col>12</xdr:col>
      <xdr:colOff>1547813</xdr:colOff>
      <xdr:row>9</xdr:row>
      <xdr:rowOff>19050</xdr:rowOff>
    </xdr:from>
    <xdr:to>
      <xdr:col>13</xdr:col>
      <xdr:colOff>9525</xdr:colOff>
      <xdr:row>11</xdr:row>
      <xdr:rowOff>9525</xdr:rowOff>
    </xdr:to>
    <xdr:cxnSp macro="">
      <xdr:nvCxnSpPr>
        <xdr:cNvPr id="6" name="Přímá spojovací šipka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>
          <a:endCxn id="4" idx="2"/>
        </xdr:cNvCxnSpPr>
      </xdr:nvCxnSpPr>
      <xdr:spPr>
        <a:xfrm flipH="1" flipV="1">
          <a:off x="5795963" y="2143125"/>
          <a:ext cx="61912" cy="381000"/>
        </a:xfrm>
        <a:prstGeom prst="straightConnector1">
          <a:avLst/>
        </a:prstGeom>
        <a:ln w="38100"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1085850</xdr:colOff>
      <xdr:row>35</xdr:row>
      <xdr:rowOff>114300</xdr:rowOff>
    </xdr:from>
    <xdr:to>
      <xdr:col>12</xdr:col>
      <xdr:colOff>1304925</xdr:colOff>
      <xdr:row>37</xdr:row>
      <xdr:rowOff>171450</xdr:rowOff>
    </xdr:to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8153400" y="7991475"/>
          <a:ext cx="3009900" cy="4381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 b="1"/>
            <a:t>Poměr mezi veřejným a soukromým</a:t>
          </a:r>
          <a:r>
            <a:rPr lang="cs-CZ" sz="1100" b="1" baseline="0"/>
            <a:t> sektorem po přepočtu hlasů.</a:t>
          </a:r>
          <a:endParaRPr lang="cs-CZ" sz="1100" b="1"/>
        </a:p>
      </xdr:txBody>
    </xdr:sp>
    <xdr:clientData/>
  </xdr:twoCellAnchor>
  <xdr:twoCellAnchor>
    <xdr:from>
      <xdr:col>12</xdr:col>
      <xdr:colOff>1304925</xdr:colOff>
      <xdr:row>35</xdr:row>
      <xdr:rowOff>9525</xdr:rowOff>
    </xdr:from>
    <xdr:to>
      <xdr:col>13</xdr:col>
      <xdr:colOff>619125</xdr:colOff>
      <xdr:row>36</xdr:row>
      <xdr:rowOff>142875</xdr:rowOff>
    </xdr:to>
    <xdr:cxnSp macro="">
      <xdr:nvCxnSpPr>
        <xdr:cNvPr id="10" name="Přímá spojovací šipka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>
          <a:endCxn id="8" idx="3"/>
        </xdr:cNvCxnSpPr>
      </xdr:nvCxnSpPr>
      <xdr:spPr>
        <a:xfrm flipH="1">
          <a:off x="11163300" y="7886700"/>
          <a:ext cx="914400" cy="323850"/>
        </a:xfrm>
        <a:prstGeom prst="straightConnector1">
          <a:avLst/>
        </a:prstGeom>
        <a:ln w="38100"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0</xdr:rowOff>
    </xdr:from>
    <xdr:to>
      <xdr:col>14</xdr:col>
      <xdr:colOff>0</xdr:colOff>
      <xdr:row>58</xdr:row>
      <xdr:rowOff>161925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609599</xdr:colOff>
      <xdr:row>6</xdr:row>
      <xdr:rowOff>19049</xdr:rowOff>
    </xdr:from>
    <xdr:to>
      <xdr:col>14</xdr:col>
      <xdr:colOff>19050</xdr:colOff>
      <xdr:row>29</xdr:row>
      <xdr:rowOff>9525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1</xdr:row>
      <xdr:rowOff>28575</xdr:rowOff>
    </xdr:from>
    <xdr:to>
      <xdr:col>14</xdr:col>
      <xdr:colOff>9525</xdr:colOff>
      <xdr:row>4</xdr:row>
      <xdr:rowOff>171450</xdr:rowOff>
    </xdr:to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28650" y="219075"/>
          <a:ext cx="7915275" cy="7143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indent="0" algn="ctr"/>
          <a:r>
            <a:rPr lang="cs-CZ" sz="1800" b="1" u="sng">
              <a:solidFill>
                <a:srgbClr val="0070C0"/>
              </a:solidFill>
              <a:latin typeface="+mn-lt"/>
              <a:ea typeface="+mn-ea"/>
              <a:cs typeface="+mn-cs"/>
            </a:rPr>
            <a:t>Grafy se automaticky vytvoří  po vyplnění údajů na straně Partneři MAS.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4"/>
  <sheetViews>
    <sheetView showGridLines="0" tabSelected="1" topLeftCell="A28" zoomScale="80" zoomScaleNormal="80" workbookViewId="0">
      <selection activeCell="J44" sqref="J44"/>
    </sheetView>
  </sheetViews>
  <sheetFormatPr defaultRowHeight="15" x14ac:dyDescent="0.25"/>
  <cols>
    <col min="1" max="1" width="37.140625" style="1" customWidth="1"/>
    <col min="2" max="2" width="9.42578125" style="2" bestFit="1" customWidth="1"/>
    <col min="3" max="3" width="9.140625" style="2" bestFit="1" customWidth="1"/>
    <col min="4" max="4" width="11" style="2" customWidth="1"/>
    <col min="5" max="5" width="12.7109375" style="2" bestFit="1" customWidth="1"/>
    <col min="6" max="6" width="13.140625" style="2" customWidth="1"/>
    <col min="7" max="7" width="9.140625" style="2"/>
    <col min="8" max="8" width="41.140625" style="2" bestFit="1" customWidth="1"/>
    <col min="9" max="9" width="24.28515625" style="2" bestFit="1" customWidth="1"/>
    <col min="10" max="10" width="28.28515625" style="2" customWidth="1"/>
    <col min="11" max="11" width="11.28515625" style="2" customWidth="1"/>
    <col min="12" max="12" width="20.28515625" style="2" hidden="1" customWidth="1"/>
    <col min="13" max="13" width="9.140625" style="2" hidden="1" customWidth="1"/>
    <col min="14" max="14" width="0" style="2" hidden="1" customWidth="1"/>
    <col min="15" max="16384" width="9.140625" style="2"/>
  </cols>
  <sheetData>
    <row r="1" spans="1:12" x14ac:dyDescent="0.25">
      <c r="A1" s="43"/>
    </row>
    <row r="4" spans="1:12" ht="15.75" thickBot="1" x14ac:dyDescent="0.3"/>
    <row r="5" spans="1:12" ht="19.5" customHeight="1" thickBot="1" x14ac:dyDescent="0.35">
      <c r="G5" s="108" t="s">
        <v>8</v>
      </c>
      <c r="H5" s="109"/>
      <c r="I5" s="56"/>
      <c r="J5" s="56"/>
    </row>
    <row r="6" spans="1:12" ht="19.5" thickBot="1" x14ac:dyDescent="0.35">
      <c r="G6" s="110" t="str">
        <f>IF(OR(COUNTIF(E24:E45,"&gt;0,49")&gt;0,E18&gt;0.49,COUNTIF(H19:H193,"*")&lt;21),"Chyba","Ano")</f>
        <v>Ano</v>
      </c>
      <c r="H6" s="111"/>
      <c r="I6" s="57"/>
      <c r="J6" s="57"/>
      <c r="K6" s="55"/>
    </row>
    <row r="7" spans="1:12" ht="15.75" thickBot="1" x14ac:dyDescent="0.3">
      <c r="G7" s="1"/>
    </row>
    <row r="8" spans="1:12" ht="15.75" thickBot="1" x14ac:dyDescent="0.3">
      <c r="G8" s="99" t="str">
        <f>IF(COUNTIF(H19:H193,"*")&lt;21,"1. Méně než 21 partnerů MAS","1. Počet partnerů je v pořádku. ")</f>
        <v xml:space="preserve">1. Počet partnerů je v pořádku. </v>
      </c>
      <c r="H8" s="100"/>
      <c r="I8" s="101"/>
      <c r="J8" s="112" t="str">
        <f>IF(N194&gt;1000,"Došlo k přejmenování zájmové skupiny v tabulce Zájmové skupiny! Opravte tuto skutečnost ve sloupci Zájmové skupiny (tabulky Partneři MAS)","")</f>
        <v/>
      </c>
      <c r="K8" s="113"/>
    </row>
    <row r="9" spans="1:12" ht="15" customHeight="1" x14ac:dyDescent="0.25">
      <c r="G9" s="102" t="str">
        <f>IF(OR(COUNTIF(E24:E45,"&gt;0,49")&gt;0,COUNTIF(E24:E45,"-")=22),"2. Zájmová skupina představuje více než 49% hlasovacích práv. ","2. Zájmová sdružení jsou v pořádku")</f>
        <v>2. Zájmová sdružení jsou v pořádku</v>
      </c>
      <c r="H9" s="103"/>
      <c r="I9" s="104"/>
      <c r="J9" s="112"/>
      <c r="K9" s="113"/>
    </row>
    <row r="10" spans="1:12" ht="15.75" thickBot="1" x14ac:dyDescent="0.3">
      <c r="G10" s="105"/>
      <c r="H10" s="106"/>
      <c r="I10" s="107"/>
      <c r="J10" s="112"/>
      <c r="K10" s="113"/>
    </row>
    <row r="11" spans="1:12" x14ac:dyDescent="0.25">
      <c r="G11" s="93" t="str">
        <f>IF(E18&gt;0.49,"3. Veřejný sektor představuje více než 49% hlasovacích práv.","3. Sektory jsou v pořádku ")</f>
        <v xml:space="preserve">3. Sektory jsou v pořádku </v>
      </c>
      <c r="H11" s="94"/>
      <c r="I11" s="95"/>
      <c r="J11" s="112"/>
      <c r="K11" s="113"/>
    </row>
    <row r="12" spans="1:12" ht="15.75" thickBot="1" x14ac:dyDescent="0.3">
      <c r="G12" s="96"/>
      <c r="H12" s="97"/>
      <c r="I12" s="98"/>
      <c r="J12" s="112"/>
      <c r="K12" s="113"/>
    </row>
    <row r="13" spans="1:12" x14ac:dyDescent="0.25">
      <c r="F13" s="46"/>
    </row>
    <row r="15" spans="1:12" ht="15.75" thickBot="1" x14ac:dyDescent="0.3"/>
    <row r="16" spans="1:12" ht="45.75" customHeight="1" thickBot="1" x14ac:dyDescent="0.3">
      <c r="A16" s="3" t="s">
        <v>2</v>
      </c>
      <c r="B16" s="3" t="s">
        <v>5</v>
      </c>
      <c r="C16" s="3" t="s">
        <v>6</v>
      </c>
      <c r="D16" s="3" t="s">
        <v>7</v>
      </c>
      <c r="E16" s="4" t="s">
        <v>11</v>
      </c>
      <c r="G16" s="5"/>
      <c r="H16" s="90" t="s">
        <v>10</v>
      </c>
      <c r="I16" s="91"/>
      <c r="J16" s="91"/>
      <c r="K16" s="92"/>
      <c r="L16" s="6"/>
    </row>
    <row r="17" spans="1:14" ht="45.75" hidden="1" customHeight="1" thickBot="1" x14ac:dyDescent="0.3">
      <c r="A17" s="3"/>
      <c r="B17" s="3"/>
      <c r="C17" s="3"/>
      <c r="D17" s="3"/>
      <c r="E17" s="4"/>
      <c r="G17" s="5"/>
      <c r="H17" s="81"/>
      <c r="I17" s="82"/>
      <c r="J17" s="82"/>
      <c r="K17" s="83"/>
      <c r="L17" s="6"/>
    </row>
    <row r="18" spans="1:14" ht="15.75" thickBot="1" x14ac:dyDescent="0.3">
      <c r="A18" s="7" t="s">
        <v>0</v>
      </c>
      <c r="B18" s="7">
        <f>COUNTIF(I19:I193,A18)</f>
        <v>21</v>
      </c>
      <c r="C18" s="8">
        <f>IFERROR(B18/$B$21,"-")</f>
        <v>0.4375</v>
      </c>
      <c r="D18" s="7">
        <f>SUMIF($I$19:$I$193,A18,$K$19:$K$193)</f>
        <v>21</v>
      </c>
      <c r="E18" s="9">
        <f>IFERROR(D18/$D$21,"-")</f>
        <v>0.4375</v>
      </c>
      <c r="G18" s="10"/>
      <c r="H18" s="7" t="s">
        <v>9</v>
      </c>
      <c r="I18" s="7" t="s">
        <v>2</v>
      </c>
      <c r="J18" s="11" t="s">
        <v>3</v>
      </c>
      <c r="K18" s="12" t="s">
        <v>12</v>
      </c>
    </row>
    <row r="19" spans="1:14" ht="15.75" thickBot="1" x14ac:dyDescent="0.3">
      <c r="A19" s="13" t="s">
        <v>14</v>
      </c>
      <c r="B19" s="7">
        <f>COUNTIF(I19:I193,A19)</f>
        <v>18</v>
      </c>
      <c r="C19" s="8">
        <f t="shared" ref="C19:C20" si="0">IFERROR(B19/$B$21,"-")</f>
        <v>0.375</v>
      </c>
      <c r="D19" s="7">
        <f>SUMIF($I$19:$I$193,A19,$K$19:$K$193)</f>
        <v>18</v>
      </c>
      <c r="E19" s="14">
        <f>IFERROR(D19/$D$21,"-")</f>
        <v>0.375</v>
      </c>
      <c r="G19" s="15">
        <v>1</v>
      </c>
      <c r="H19" s="18" t="s">
        <v>28</v>
      </c>
      <c r="I19" s="84" t="s">
        <v>0</v>
      </c>
      <c r="J19" s="85" t="s">
        <v>76</v>
      </c>
      <c r="K19" s="16">
        <v>1</v>
      </c>
      <c r="L19" s="2" t="str">
        <f>I19&amp;J19</f>
        <v>VeřejnýPříroda</v>
      </c>
      <c r="N19" s="21" t="str">
        <f>IFERROR(IF(J19&gt;0,VLOOKUP(J19,$A$24:$A$45,1,FALSE),1),1000)</f>
        <v>Příroda</v>
      </c>
    </row>
    <row r="20" spans="1:14" ht="15.75" thickBot="1" x14ac:dyDescent="0.3">
      <c r="A20" s="13" t="s">
        <v>13</v>
      </c>
      <c r="B20" s="13">
        <f>COUNTIF(I19:I193,A20)</f>
        <v>9</v>
      </c>
      <c r="C20" s="8">
        <f t="shared" si="0"/>
        <v>0.1875</v>
      </c>
      <c r="D20" s="13">
        <f>SUMIF($I$19:$I$193,A20,$K$19:$K$193)</f>
        <v>9</v>
      </c>
      <c r="E20" s="14">
        <f>IFERROR(D20/$D$21,"-")</f>
        <v>0.1875</v>
      </c>
      <c r="G20" s="17">
        <v>2</v>
      </c>
      <c r="H20" s="18" t="s">
        <v>29</v>
      </c>
      <c r="I20" s="84" t="s">
        <v>0</v>
      </c>
      <c r="J20" s="85"/>
      <c r="K20" s="19">
        <v>1</v>
      </c>
      <c r="L20" s="2" t="str">
        <f t="shared" ref="L20:L83" si="1">I20&amp;J20</f>
        <v>Veřejný</v>
      </c>
      <c r="N20" s="21">
        <f t="shared" ref="N20:N83" si="2">IFERROR(IF(J20&gt;0,VLOOKUP(J20,$A$24:$A$45,1,FALSE),1),1000)</f>
        <v>1</v>
      </c>
    </row>
    <row r="21" spans="1:14" x14ac:dyDescent="0.25">
      <c r="A21" s="20" t="s">
        <v>4</v>
      </c>
      <c r="B21" s="2">
        <f>SUM(B18:B20)</f>
        <v>48</v>
      </c>
      <c r="C21" s="1"/>
      <c r="D21" s="2">
        <f>SUM(D18:D20)</f>
        <v>48</v>
      </c>
      <c r="E21" s="1"/>
      <c r="G21" s="17">
        <v>3</v>
      </c>
      <c r="H21" s="18" t="s">
        <v>30</v>
      </c>
      <c r="I21" s="84" t="s">
        <v>0</v>
      </c>
      <c r="J21" s="85" t="s">
        <v>78</v>
      </c>
      <c r="K21" s="19">
        <v>1</v>
      </c>
      <c r="L21" s="2" t="str">
        <f t="shared" si="1"/>
        <v>VeřejnýLidi</v>
      </c>
      <c r="N21" s="21" t="str">
        <f t="shared" si="2"/>
        <v>Lidi</v>
      </c>
    </row>
    <row r="22" spans="1:14" ht="15.75" thickBot="1" x14ac:dyDescent="0.3">
      <c r="C22" s="1"/>
      <c r="D22" s="21"/>
      <c r="E22" s="1"/>
      <c r="G22" s="17">
        <v>4</v>
      </c>
      <c r="H22" s="18" t="s">
        <v>31</v>
      </c>
      <c r="I22" s="84" t="s">
        <v>0</v>
      </c>
      <c r="J22" s="85" t="s">
        <v>76</v>
      </c>
      <c r="K22" s="19">
        <v>1</v>
      </c>
      <c r="L22" s="2" t="str">
        <f t="shared" si="1"/>
        <v>VeřejnýPříroda</v>
      </c>
      <c r="N22" s="21" t="str">
        <f t="shared" si="2"/>
        <v>Příroda</v>
      </c>
    </row>
    <row r="23" spans="1:14" ht="15.75" thickBot="1" x14ac:dyDescent="0.3">
      <c r="A23" s="22" t="s">
        <v>1</v>
      </c>
      <c r="B23" s="23"/>
      <c r="C23" s="1"/>
      <c r="E23" s="1"/>
      <c r="G23" s="17">
        <v>5</v>
      </c>
      <c r="H23" s="18" t="s">
        <v>34</v>
      </c>
      <c r="I23" s="84" t="s">
        <v>0</v>
      </c>
      <c r="J23" s="85" t="s">
        <v>77</v>
      </c>
      <c r="K23" s="19">
        <v>1</v>
      </c>
      <c r="L23" s="2" t="str">
        <f t="shared" si="1"/>
        <v>VeřejnýPodnikání</v>
      </c>
      <c r="N23" s="21" t="str">
        <f t="shared" si="2"/>
        <v>Podnikání</v>
      </c>
    </row>
    <row r="24" spans="1:14" x14ac:dyDescent="0.25">
      <c r="A24" s="24" t="s">
        <v>76</v>
      </c>
      <c r="B24" s="25">
        <f t="shared" ref="B24:B45" si="3">COUNTIF($J$19:$J$193,A24)</f>
        <v>16</v>
      </c>
      <c r="C24" s="26">
        <f>IFERROR(B24/$B$46,"-")</f>
        <v>0.34042553191489361</v>
      </c>
      <c r="D24" s="27">
        <f t="shared" ref="D24:D45" si="4">SUMIF($J$19:$J$193,A24,$K$19:$K$193)</f>
        <v>16</v>
      </c>
      <c r="E24" s="28">
        <f>IFERROR(D24/$D$46,"-")</f>
        <v>0.34042553191489361</v>
      </c>
      <c r="G24" s="17">
        <v>6</v>
      </c>
      <c r="H24" s="18" t="s">
        <v>35</v>
      </c>
      <c r="I24" s="84" t="s">
        <v>0</v>
      </c>
      <c r="J24" s="85" t="s">
        <v>78</v>
      </c>
      <c r="K24" s="19">
        <v>1</v>
      </c>
      <c r="L24" s="2" t="str">
        <f t="shared" si="1"/>
        <v>VeřejnýLidi</v>
      </c>
      <c r="M24" s="2" t="str">
        <f>$A$18&amp;A24</f>
        <v>VeřejnýPříroda</v>
      </c>
      <c r="N24" s="21" t="str">
        <f t="shared" si="2"/>
        <v>Lidi</v>
      </c>
    </row>
    <row r="25" spans="1:14" x14ac:dyDescent="0.25">
      <c r="A25" s="29" t="s">
        <v>77</v>
      </c>
      <c r="B25" s="30">
        <f t="shared" si="3"/>
        <v>15</v>
      </c>
      <c r="C25" s="31">
        <f>IFERROR(B25/$B$46,"-")</f>
        <v>0.31914893617021278</v>
      </c>
      <c r="D25" s="32">
        <f t="shared" si="4"/>
        <v>15</v>
      </c>
      <c r="E25" s="33">
        <f>IFERROR(D25/$D$46,"-")</f>
        <v>0.31914893617021278</v>
      </c>
      <c r="G25" s="17">
        <v>7</v>
      </c>
      <c r="H25" s="18" t="s">
        <v>36</v>
      </c>
      <c r="I25" s="84" t="s">
        <v>0</v>
      </c>
      <c r="J25" s="85" t="s">
        <v>76</v>
      </c>
      <c r="K25" s="19">
        <v>1</v>
      </c>
      <c r="L25" s="2" t="str">
        <f t="shared" si="1"/>
        <v>VeřejnýPříroda</v>
      </c>
      <c r="M25" s="2" t="str">
        <f t="shared" ref="M25:M45" si="5">$A$18&amp;A25</f>
        <v>VeřejnýPodnikání</v>
      </c>
      <c r="N25" s="21" t="str">
        <f t="shared" si="2"/>
        <v>Příroda</v>
      </c>
    </row>
    <row r="26" spans="1:14" x14ac:dyDescent="0.25">
      <c r="A26" s="29" t="s">
        <v>78</v>
      </c>
      <c r="B26" s="30">
        <f t="shared" si="3"/>
        <v>16</v>
      </c>
      <c r="C26" s="31">
        <f t="shared" ref="C26:C45" si="6">IFERROR(B26/$B$46,"-")</f>
        <v>0.34042553191489361</v>
      </c>
      <c r="D26" s="32">
        <f t="shared" si="4"/>
        <v>16</v>
      </c>
      <c r="E26" s="33">
        <f>IFERROR(D26/$D$46,"-")</f>
        <v>0.34042553191489361</v>
      </c>
      <c r="G26" s="17">
        <v>8</v>
      </c>
      <c r="H26" s="18" t="s">
        <v>32</v>
      </c>
      <c r="I26" s="84" t="s">
        <v>0</v>
      </c>
      <c r="J26" s="85" t="s">
        <v>77</v>
      </c>
      <c r="K26" s="19">
        <v>1</v>
      </c>
      <c r="L26" s="2" t="str">
        <f t="shared" si="1"/>
        <v>VeřejnýPodnikání</v>
      </c>
      <c r="M26" s="2" t="str">
        <f t="shared" si="5"/>
        <v>VeřejnýLidi</v>
      </c>
      <c r="N26" s="21" t="str">
        <f t="shared" si="2"/>
        <v>Podnikání</v>
      </c>
    </row>
    <row r="27" spans="1:14" x14ac:dyDescent="0.25">
      <c r="A27" s="29"/>
      <c r="B27" s="30">
        <f t="shared" si="3"/>
        <v>0</v>
      </c>
      <c r="C27" s="31">
        <f t="shared" si="6"/>
        <v>0</v>
      </c>
      <c r="D27" s="32">
        <f t="shared" si="4"/>
        <v>0</v>
      </c>
      <c r="E27" s="33">
        <f t="shared" ref="E27:E45" si="7">IFERROR(D27/$D$46,"-")</f>
        <v>0</v>
      </c>
      <c r="G27" s="17">
        <v>9</v>
      </c>
      <c r="H27" s="18" t="s">
        <v>33</v>
      </c>
      <c r="I27" s="84" t="s">
        <v>0</v>
      </c>
      <c r="J27" s="85" t="s">
        <v>76</v>
      </c>
      <c r="K27" s="19">
        <v>1</v>
      </c>
      <c r="L27" s="2" t="str">
        <f t="shared" si="1"/>
        <v>VeřejnýPříroda</v>
      </c>
      <c r="M27" s="2" t="str">
        <f t="shared" si="5"/>
        <v>Veřejný</v>
      </c>
      <c r="N27" s="21" t="str">
        <f t="shared" si="2"/>
        <v>Příroda</v>
      </c>
    </row>
    <row r="28" spans="1:14" x14ac:dyDescent="0.25">
      <c r="A28" s="29"/>
      <c r="B28" s="30">
        <f t="shared" si="3"/>
        <v>0</v>
      </c>
      <c r="C28" s="31">
        <f t="shared" si="6"/>
        <v>0</v>
      </c>
      <c r="D28" s="32">
        <f t="shared" si="4"/>
        <v>0</v>
      </c>
      <c r="E28" s="33">
        <f t="shared" si="7"/>
        <v>0</v>
      </c>
      <c r="G28" s="17">
        <v>10</v>
      </c>
      <c r="H28" s="18" t="s">
        <v>37</v>
      </c>
      <c r="I28" s="84" t="s">
        <v>0</v>
      </c>
      <c r="J28" s="85" t="s">
        <v>76</v>
      </c>
      <c r="K28" s="19">
        <v>1</v>
      </c>
      <c r="L28" s="2" t="str">
        <f t="shared" si="1"/>
        <v>VeřejnýPříroda</v>
      </c>
      <c r="M28" s="2" t="str">
        <f t="shared" si="5"/>
        <v>Veřejný</v>
      </c>
      <c r="N28" s="21" t="str">
        <f t="shared" si="2"/>
        <v>Příroda</v>
      </c>
    </row>
    <row r="29" spans="1:14" x14ac:dyDescent="0.25">
      <c r="A29" s="29"/>
      <c r="B29" s="30">
        <f t="shared" si="3"/>
        <v>0</v>
      </c>
      <c r="C29" s="31">
        <f t="shared" si="6"/>
        <v>0</v>
      </c>
      <c r="D29" s="32">
        <f t="shared" si="4"/>
        <v>0</v>
      </c>
      <c r="E29" s="33">
        <f t="shared" si="7"/>
        <v>0</v>
      </c>
      <c r="G29" s="17">
        <v>11</v>
      </c>
      <c r="H29" s="18" t="s">
        <v>38</v>
      </c>
      <c r="I29" s="84" t="s">
        <v>0</v>
      </c>
      <c r="J29" s="85" t="s">
        <v>77</v>
      </c>
      <c r="K29" s="19">
        <v>1</v>
      </c>
      <c r="L29" s="2" t="str">
        <f t="shared" si="1"/>
        <v>VeřejnýPodnikání</v>
      </c>
      <c r="M29" s="2" t="str">
        <f t="shared" si="5"/>
        <v>Veřejný</v>
      </c>
      <c r="N29" s="21" t="str">
        <f t="shared" si="2"/>
        <v>Podnikání</v>
      </c>
    </row>
    <row r="30" spans="1:14" x14ac:dyDescent="0.25">
      <c r="A30" s="29"/>
      <c r="B30" s="30">
        <f t="shared" si="3"/>
        <v>0</v>
      </c>
      <c r="C30" s="31">
        <f t="shared" si="6"/>
        <v>0</v>
      </c>
      <c r="D30" s="32">
        <f t="shared" si="4"/>
        <v>0</v>
      </c>
      <c r="E30" s="33">
        <f t="shared" si="7"/>
        <v>0</v>
      </c>
      <c r="G30" s="17">
        <v>12</v>
      </c>
      <c r="H30" s="18" t="s">
        <v>39</v>
      </c>
      <c r="I30" s="84" t="s">
        <v>0</v>
      </c>
      <c r="J30" s="85" t="s">
        <v>78</v>
      </c>
      <c r="K30" s="19">
        <v>1</v>
      </c>
      <c r="L30" s="2" t="str">
        <f t="shared" si="1"/>
        <v>VeřejnýLidi</v>
      </c>
      <c r="M30" s="2" t="str">
        <f t="shared" si="5"/>
        <v>Veřejný</v>
      </c>
      <c r="N30" s="21" t="str">
        <f t="shared" si="2"/>
        <v>Lidi</v>
      </c>
    </row>
    <row r="31" spans="1:14" x14ac:dyDescent="0.25">
      <c r="A31" s="29"/>
      <c r="B31" s="30">
        <f t="shared" si="3"/>
        <v>0</v>
      </c>
      <c r="C31" s="31">
        <f t="shared" si="6"/>
        <v>0</v>
      </c>
      <c r="D31" s="32">
        <f t="shared" si="4"/>
        <v>0</v>
      </c>
      <c r="E31" s="33">
        <f t="shared" si="7"/>
        <v>0</v>
      </c>
      <c r="G31" s="17">
        <v>13</v>
      </c>
      <c r="H31" s="18" t="s">
        <v>40</v>
      </c>
      <c r="I31" s="84" t="s">
        <v>0</v>
      </c>
      <c r="J31" s="85" t="s">
        <v>76</v>
      </c>
      <c r="K31" s="19">
        <v>1</v>
      </c>
      <c r="L31" s="2" t="str">
        <f t="shared" si="1"/>
        <v>VeřejnýPříroda</v>
      </c>
      <c r="M31" s="2" t="str">
        <f t="shared" si="5"/>
        <v>Veřejný</v>
      </c>
      <c r="N31" s="21" t="str">
        <f t="shared" si="2"/>
        <v>Příroda</v>
      </c>
    </row>
    <row r="32" spans="1:14" x14ac:dyDescent="0.25">
      <c r="A32" s="29"/>
      <c r="B32" s="30">
        <f t="shared" si="3"/>
        <v>0</v>
      </c>
      <c r="C32" s="31">
        <f t="shared" si="6"/>
        <v>0</v>
      </c>
      <c r="D32" s="32">
        <f t="shared" si="4"/>
        <v>0</v>
      </c>
      <c r="E32" s="33">
        <f t="shared" si="7"/>
        <v>0</v>
      </c>
      <c r="G32" s="17">
        <v>14</v>
      </c>
      <c r="H32" s="18" t="s">
        <v>41</v>
      </c>
      <c r="I32" s="84" t="s">
        <v>0</v>
      </c>
      <c r="J32" s="85" t="s">
        <v>77</v>
      </c>
      <c r="K32" s="19">
        <v>1</v>
      </c>
      <c r="L32" s="2" t="str">
        <f t="shared" si="1"/>
        <v>VeřejnýPodnikání</v>
      </c>
      <c r="M32" s="2" t="str">
        <f t="shared" si="5"/>
        <v>Veřejný</v>
      </c>
      <c r="N32" s="21" t="str">
        <f t="shared" si="2"/>
        <v>Podnikání</v>
      </c>
    </row>
    <row r="33" spans="1:14" x14ac:dyDescent="0.25">
      <c r="A33" s="29"/>
      <c r="B33" s="30">
        <f t="shared" si="3"/>
        <v>0</v>
      </c>
      <c r="C33" s="31">
        <f t="shared" si="6"/>
        <v>0</v>
      </c>
      <c r="D33" s="32">
        <f t="shared" si="4"/>
        <v>0</v>
      </c>
      <c r="E33" s="33">
        <f t="shared" si="7"/>
        <v>0</v>
      </c>
      <c r="G33" s="17">
        <v>15</v>
      </c>
      <c r="H33" s="18" t="s">
        <v>42</v>
      </c>
      <c r="I33" s="84" t="s">
        <v>0</v>
      </c>
      <c r="J33" s="85" t="s">
        <v>78</v>
      </c>
      <c r="K33" s="19">
        <v>1</v>
      </c>
      <c r="L33" s="2" t="str">
        <f t="shared" si="1"/>
        <v>VeřejnýLidi</v>
      </c>
      <c r="M33" s="2" t="str">
        <f t="shared" si="5"/>
        <v>Veřejný</v>
      </c>
      <c r="N33" s="21" t="str">
        <f t="shared" si="2"/>
        <v>Lidi</v>
      </c>
    </row>
    <row r="34" spans="1:14" x14ac:dyDescent="0.25">
      <c r="A34" s="29"/>
      <c r="B34" s="30">
        <f t="shared" si="3"/>
        <v>0</v>
      </c>
      <c r="C34" s="31">
        <f t="shared" si="6"/>
        <v>0</v>
      </c>
      <c r="D34" s="32">
        <f t="shared" si="4"/>
        <v>0</v>
      </c>
      <c r="E34" s="33">
        <f t="shared" si="7"/>
        <v>0</v>
      </c>
      <c r="G34" s="17">
        <v>16</v>
      </c>
      <c r="H34" s="18" t="s">
        <v>43</v>
      </c>
      <c r="I34" s="18" t="s">
        <v>0</v>
      </c>
      <c r="J34" s="18" t="s">
        <v>78</v>
      </c>
      <c r="K34" s="19">
        <v>1</v>
      </c>
      <c r="L34" s="2" t="str">
        <f t="shared" si="1"/>
        <v>VeřejnýLidi</v>
      </c>
      <c r="M34" s="2" t="str">
        <f t="shared" si="5"/>
        <v>Veřejný</v>
      </c>
      <c r="N34" s="21" t="str">
        <f t="shared" si="2"/>
        <v>Lidi</v>
      </c>
    </row>
    <row r="35" spans="1:14" x14ac:dyDescent="0.25">
      <c r="A35" s="29"/>
      <c r="B35" s="30">
        <f t="shared" si="3"/>
        <v>0</v>
      </c>
      <c r="C35" s="31">
        <f t="shared" si="6"/>
        <v>0</v>
      </c>
      <c r="D35" s="32">
        <f t="shared" si="4"/>
        <v>0</v>
      </c>
      <c r="E35" s="33">
        <f t="shared" si="7"/>
        <v>0</v>
      </c>
      <c r="G35" s="17">
        <v>17</v>
      </c>
      <c r="H35" s="18" t="s">
        <v>44</v>
      </c>
      <c r="I35" s="18" t="s">
        <v>0</v>
      </c>
      <c r="J35" s="18" t="s">
        <v>77</v>
      </c>
      <c r="K35" s="19">
        <v>1</v>
      </c>
      <c r="L35" s="2" t="str">
        <f t="shared" si="1"/>
        <v>VeřejnýPodnikání</v>
      </c>
      <c r="M35" s="2" t="str">
        <f t="shared" si="5"/>
        <v>Veřejný</v>
      </c>
      <c r="N35" s="21" t="str">
        <f t="shared" si="2"/>
        <v>Podnikání</v>
      </c>
    </row>
    <row r="36" spans="1:14" x14ac:dyDescent="0.25">
      <c r="A36" s="29"/>
      <c r="B36" s="30">
        <f t="shared" si="3"/>
        <v>0</v>
      </c>
      <c r="C36" s="31">
        <f t="shared" si="6"/>
        <v>0</v>
      </c>
      <c r="D36" s="32">
        <f t="shared" si="4"/>
        <v>0</v>
      </c>
      <c r="E36" s="33">
        <f t="shared" si="7"/>
        <v>0</v>
      </c>
      <c r="G36" s="17">
        <v>18</v>
      </c>
      <c r="H36" s="18" t="s">
        <v>45</v>
      </c>
      <c r="I36" s="18" t="s">
        <v>0</v>
      </c>
      <c r="J36" s="18" t="s">
        <v>78</v>
      </c>
      <c r="K36" s="19">
        <v>1</v>
      </c>
      <c r="L36" s="2" t="str">
        <f t="shared" si="1"/>
        <v>VeřejnýLidi</v>
      </c>
      <c r="M36" s="2" t="str">
        <f t="shared" si="5"/>
        <v>Veřejný</v>
      </c>
      <c r="N36" s="21" t="str">
        <f t="shared" si="2"/>
        <v>Lidi</v>
      </c>
    </row>
    <row r="37" spans="1:14" x14ac:dyDescent="0.25">
      <c r="A37" s="29"/>
      <c r="B37" s="30">
        <f t="shared" si="3"/>
        <v>0</v>
      </c>
      <c r="C37" s="31">
        <f t="shared" si="6"/>
        <v>0</v>
      </c>
      <c r="D37" s="32">
        <f t="shared" si="4"/>
        <v>0</v>
      </c>
      <c r="E37" s="33">
        <f t="shared" si="7"/>
        <v>0</v>
      </c>
      <c r="G37" s="17">
        <v>19</v>
      </c>
      <c r="H37" s="18" t="s">
        <v>46</v>
      </c>
      <c r="I37" s="18" t="s">
        <v>0</v>
      </c>
      <c r="J37" s="18" t="s">
        <v>76</v>
      </c>
      <c r="K37" s="19">
        <v>1</v>
      </c>
      <c r="L37" s="2" t="str">
        <f t="shared" si="1"/>
        <v>VeřejnýPříroda</v>
      </c>
      <c r="M37" s="2" t="str">
        <f t="shared" si="5"/>
        <v>Veřejný</v>
      </c>
      <c r="N37" s="21" t="str">
        <f t="shared" si="2"/>
        <v>Příroda</v>
      </c>
    </row>
    <row r="38" spans="1:14" x14ac:dyDescent="0.25">
      <c r="A38" s="29"/>
      <c r="B38" s="30">
        <f t="shared" si="3"/>
        <v>0</v>
      </c>
      <c r="C38" s="31">
        <f t="shared" si="6"/>
        <v>0</v>
      </c>
      <c r="D38" s="32">
        <f t="shared" si="4"/>
        <v>0</v>
      </c>
      <c r="E38" s="33">
        <f t="shared" si="7"/>
        <v>0</v>
      </c>
      <c r="G38" s="17">
        <v>20</v>
      </c>
      <c r="H38" s="18" t="s">
        <v>47</v>
      </c>
      <c r="I38" s="18" t="s">
        <v>0</v>
      </c>
      <c r="J38" s="18" t="s">
        <v>77</v>
      </c>
      <c r="K38" s="19">
        <v>1</v>
      </c>
      <c r="L38" s="2" t="str">
        <f t="shared" si="1"/>
        <v>VeřejnýPodnikání</v>
      </c>
      <c r="M38" s="2" t="str">
        <f t="shared" si="5"/>
        <v>Veřejný</v>
      </c>
      <c r="N38" s="21" t="str">
        <f t="shared" si="2"/>
        <v>Podnikání</v>
      </c>
    </row>
    <row r="39" spans="1:14" x14ac:dyDescent="0.25">
      <c r="A39" s="29"/>
      <c r="B39" s="30">
        <f t="shared" si="3"/>
        <v>0</v>
      </c>
      <c r="C39" s="31">
        <f t="shared" si="6"/>
        <v>0</v>
      </c>
      <c r="D39" s="32">
        <f t="shared" si="4"/>
        <v>0</v>
      </c>
      <c r="E39" s="33">
        <f t="shared" si="7"/>
        <v>0</v>
      </c>
      <c r="G39" s="17">
        <v>21</v>
      </c>
      <c r="H39" s="18" t="s">
        <v>48</v>
      </c>
      <c r="I39" s="18" t="s">
        <v>0</v>
      </c>
      <c r="J39" s="18" t="s">
        <v>78</v>
      </c>
      <c r="K39" s="19">
        <v>1</v>
      </c>
      <c r="L39" s="2" t="str">
        <f t="shared" si="1"/>
        <v>VeřejnýLidi</v>
      </c>
      <c r="M39" s="2" t="str">
        <f t="shared" si="5"/>
        <v>Veřejný</v>
      </c>
      <c r="N39" s="21" t="str">
        <f t="shared" si="2"/>
        <v>Lidi</v>
      </c>
    </row>
    <row r="40" spans="1:14" x14ac:dyDescent="0.25">
      <c r="A40" s="29"/>
      <c r="B40" s="30">
        <f t="shared" si="3"/>
        <v>0</v>
      </c>
      <c r="C40" s="31">
        <f t="shared" si="6"/>
        <v>0</v>
      </c>
      <c r="D40" s="32">
        <f t="shared" si="4"/>
        <v>0</v>
      </c>
      <c r="E40" s="33">
        <f t="shared" si="7"/>
        <v>0</v>
      </c>
      <c r="G40" s="17">
        <v>22</v>
      </c>
      <c r="H40" s="18" t="s">
        <v>69</v>
      </c>
      <c r="I40" s="18" t="s">
        <v>14</v>
      </c>
      <c r="J40" s="18" t="s">
        <v>76</v>
      </c>
      <c r="K40" s="19">
        <v>1</v>
      </c>
      <c r="L40" s="2" t="str">
        <f t="shared" si="1"/>
        <v>Soukromý - neziskovýPříroda</v>
      </c>
      <c r="M40" s="2" t="str">
        <f t="shared" si="5"/>
        <v>Veřejný</v>
      </c>
      <c r="N40" s="21" t="str">
        <f t="shared" si="2"/>
        <v>Příroda</v>
      </c>
    </row>
    <row r="41" spans="1:14" x14ac:dyDescent="0.25">
      <c r="A41" s="29"/>
      <c r="B41" s="30">
        <f t="shared" si="3"/>
        <v>0</v>
      </c>
      <c r="C41" s="31">
        <f t="shared" si="6"/>
        <v>0</v>
      </c>
      <c r="D41" s="32">
        <f t="shared" si="4"/>
        <v>0</v>
      </c>
      <c r="E41" s="33">
        <f t="shared" si="7"/>
        <v>0</v>
      </c>
      <c r="G41" s="17">
        <v>23</v>
      </c>
      <c r="H41" s="18" t="s">
        <v>65</v>
      </c>
      <c r="I41" s="18" t="s">
        <v>13</v>
      </c>
      <c r="J41" s="18" t="s">
        <v>77</v>
      </c>
      <c r="K41" s="19">
        <v>1</v>
      </c>
      <c r="L41" s="2" t="str">
        <f t="shared" si="1"/>
        <v>Soukromý - podnikatelskýPodnikání</v>
      </c>
      <c r="M41" s="2" t="str">
        <f t="shared" si="5"/>
        <v>Veřejný</v>
      </c>
      <c r="N41" s="21" t="str">
        <f t="shared" si="2"/>
        <v>Podnikání</v>
      </c>
    </row>
    <row r="42" spans="1:14" x14ac:dyDescent="0.25">
      <c r="A42" s="29"/>
      <c r="B42" s="30">
        <f t="shared" si="3"/>
        <v>0</v>
      </c>
      <c r="C42" s="31">
        <f t="shared" si="6"/>
        <v>0</v>
      </c>
      <c r="D42" s="32">
        <f t="shared" si="4"/>
        <v>0</v>
      </c>
      <c r="E42" s="33">
        <f t="shared" si="7"/>
        <v>0</v>
      </c>
      <c r="G42" s="17">
        <v>24</v>
      </c>
      <c r="H42" s="18" t="s">
        <v>49</v>
      </c>
      <c r="I42" s="18" t="s">
        <v>14</v>
      </c>
      <c r="J42" s="18" t="s">
        <v>76</v>
      </c>
      <c r="K42" s="19">
        <v>1</v>
      </c>
      <c r="L42" s="2" t="str">
        <f t="shared" si="1"/>
        <v>Soukromý - neziskovýPříroda</v>
      </c>
      <c r="M42" s="2" t="str">
        <f t="shared" si="5"/>
        <v>Veřejný</v>
      </c>
      <c r="N42" s="21" t="str">
        <f t="shared" si="2"/>
        <v>Příroda</v>
      </c>
    </row>
    <row r="43" spans="1:14" x14ac:dyDescent="0.25">
      <c r="A43" s="29"/>
      <c r="B43" s="30">
        <f t="shared" si="3"/>
        <v>0</v>
      </c>
      <c r="C43" s="31">
        <f t="shared" si="6"/>
        <v>0</v>
      </c>
      <c r="D43" s="32">
        <f t="shared" si="4"/>
        <v>0</v>
      </c>
      <c r="E43" s="33">
        <f t="shared" si="7"/>
        <v>0</v>
      </c>
      <c r="G43" s="17">
        <v>25</v>
      </c>
      <c r="H43" s="18" t="s">
        <v>71</v>
      </c>
      <c r="I43" s="18" t="s">
        <v>14</v>
      </c>
      <c r="J43" s="18" t="s">
        <v>78</v>
      </c>
      <c r="K43" s="19">
        <v>1</v>
      </c>
      <c r="L43" s="2" t="str">
        <f t="shared" si="1"/>
        <v>Soukromý - neziskovýLidi</v>
      </c>
      <c r="M43" s="2" t="str">
        <f t="shared" si="5"/>
        <v>Veřejný</v>
      </c>
      <c r="N43" s="21" t="str">
        <f t="shared" si="2"/>
        <v>Lidi</v>
      </c>
    </row>
    <row r="44" spans="1:14" x14ac:dyDescent="0.25">
      <c r="A44" s="29"/>
      <c r="B44" s="30">
        <f t="shared" si="3"/>
        <v>0</v>
      </c>
      <c r="C44" s="31">
        <f t="shared" si="6"/>
        <v>0</v>
      </c>
      <c r="D44" s="32">
        <f t="shared" si="4"/>
        <v>0</v>
      </c>
      <c r="E44" s="33">
        <f t="shared" si="7"/>
        <v>0</v>
      </c>
      <c r="G44" s="17">
        <v>26</v>
      </c>
      <c r="H44" s="18" t="s">
        <v>62</v>
      </c>
      <c r="I44" s="18" t="s">
        <v>14</v>
      </c>
      <c r="J44" s="18" t="s">
        <v>77</v>
      </c>
      <c r="K44" s="19">
        <v>1</v>
      </c>
      <c r="L44" s="2" t="str">
        <f t="shared" si="1"/>
        <v>Soukromý - neziskovýPodnikání</v>
      </c>
      <c r="M44" s="2" t="str">
        <f t="shared" si="5"/>
        <v>Veřejný</v>
      </c>
      <c r="N44" s="21" t="str">
        <f t="shared" si="2"/>
        <v>Podnikání</v>
      </c>
    </row>
    <row r="45" spans="1:14" ht="15.75" thickBot="1" x14ac:dyDescent="0.3">
      <c r="A45" s="34"/>
      <c r="B45" s="35">
        <f t="shared" si="3"/>
        <v>0</v>
      </c>
      <c r="C45" s="36">
        <f t="shared" si="6"/>
        <v>0</v>
      </c>
      <c r="D45" s="37">
        <f t="shared" si="4"/>
        <v>0</v>
      </c>
      <c r="E45" s="38">
        <f t="shared" si="7"/>
        <v>0</v>
      </c>
      <c r="G45" s="17">
        <v>27</v>
      </c>
      <c r="H45" s="18" t="s">
        <v>50</v>
      </c>
      <c r="I45" s="18" t="s">
        <v>14</v>
      </c>
      <c r="J45" s="18" t="s">
        <v>78</v>
      </c>
      <c r="K45" s="19">
        <v>1</v>
      </c>
      <c r="L45" s="2" t="str">
        <f t="shared" si="1"/>
        <v>Soukromý - neziskovýLidi</v>
      </c>
      <c r="M45" s="2" t="str">
        <f t="shared" si="5"/>
        <v>Veřejný</v>
      </c>
      <c r="N45" s="21" t="str">
        <f t="shared" si="2"/>
        <v>Lidi</v>
      </c>
    </row>
    <row r="46" spans="1:14" x14ac:dyDescent="0.25">
      <c r="A46" s="39" t="s">
        <v>4</v>
      </c>
      <c r="B46" s="40">
        <f>SUM(B24:B45)</f>
        <v>47</v>
      </c>
      <c r="D46" s="2">
        <f>SUM(D24:D45)</f>
        <v>47</v>
      </c>
      <c r="G46" s="17">
        <v>28</v>
      </c>
      <c r="H46" s="18" t="s">
        <v>60</v>
      </c>
      <c r="I46" s="18" t="s">
        <v>14</v>
      </c>
      <c r="J46" s="18" t="s">
        <v>76</v>
      </c>
      <c r="K46" s="19">
        <v>1</v>
      </c>
      <c r="L46" s="2" t="str">
        <f t="shared" si="1"/>
        <v>Soukromý - neziskovýPříroda</v>
      </c>
      <c r="N46" s="21" t="str">
        <f t="shared" si="2"/>
        <v>Příroda</v>
      </c>
    </row>
    <row r="47" spans="1:14" x14ac:dyDescent="0.25">
      <c r="G47" s="17">
        <v>29</v>
      </c>
      <c r="H47" s="18" t="s">
        <v>74</v>
      </c>
      <c r="I47" s="18" t="s">
        <v>14</v>
      </c>
      <c r="J47" s="18" t="s">
        <v>77</v>
      </c>
      <c r="K47" s="19">
        <v>1</v>
      </c>
      <c r="L47" s="2" t="str">
        <f t="shared" si="1"/>
        <v>Soukromý - neziskovýPodnikání</v>
      </c>
      <c r="N47" s="21" t="str">
        <f t="shared" si="2"/>
        <v>Podnikání</v>
      </c>
    </row>
    <row r="48" spans="1:14" x14ac:dyDescent="0.25">
      <c r="G48" s="17">
        <v>30</v>
      </c>
      <c r="H48" s="18" t="s">
        <v>51</v>
      </c>
      <c r="I48" s="18" t="s">
        <v>14</v>
      </c>
      <c r="J48" s="18" t="s">
        <v>78</v>
      </c>
      <c r="K48" s="19">
        <v>1</v>
      </c>
      <c r="L48" s="2" t="str">
        <f t="shared" si="1"/>
        <v>Soukromý - neziskovýLidi</v>
      </c>
      <c r="N48" s="21" t="str">
        <f t="shared" si="2"/>
        <v>Lidi</v>
      </c>
    </row>
    <row r="49" spans="1:14" x14ac:dyDescent="0.25">
      <c r="A49" s="2"/>
      <c r="G49" s="17">
        <v>31</v>
      </c>
      <c r="H49" s="18" t="s">
        <v>61</v>
      </c>
      <c r="I49" s="18" t="s">
        <v>14</v>
      </c>
      <c r="J49" s="18" t="s">
        <v>76</v>
      </c>
      <c r="K49" s="19">
        <v>1</v>
      </c>
      <c r="L49" s="2" t="str">
        <f t="shared" si="1"/>
        <v>Soukromý - neziskovýPříroda</v>
      </c>
      <c r="N49" s="21" t="str">
        <f t="shared" si="2"/>
        <v>Příroda</v>
      </c>
    </row>
    <row r="50" spans="1:14" x14ac:dyDescent="0.25">
      <c r="A50" s="2"/>
      <c r="G50" s="17">
        <v>32</v>
      </c>
      <c r="H50" s="18" t="s">
        <v>52</v>
      </c>
      <c r="I50" s="18" t="s">
        <v>14</v>
      </c>
      <c r="J50" s="18" t="s">
        <v>77</v>
      </c>
      <c r="K50" s="19">
        <v>1</v>
      </c>
      <c r="L50" s="2" t="str">
        <f t="shared" si="1"/>
        <v>Soukromý - neziskovýPodnikání</v>
      </c>
      <c r="N50" s="21" t="str">
        <f t="shared" si="2"/>
        <v>Podnikání</v>
      </c>
    </row>
    <row r="51" spans="1:14" x14ac:dyDescent="0.25">
      <c r="A51" s="2"/>
      <c r="G51" s="17">
        <v>33</v>
      </c>
      <c r="H51" s="18" t="s">
        <v>53</v>
      </c>
      <c r="I51" s="18" t="s">
        <v>14</v>
      </c>
      <c r="J51" s="18" t="s">
        <v>78</v>
      </c>
      <c r="K51" s="19">
        <v>1</v>
      </c>
      <c r="L51" s="2" t="str">
        <f t="shared" si="1"/>
        <v>Soukromý - neziskovýLidi</v>
      </c>
      <c r="N51" s="21" t="str">
        <f t="shared" si="2"/>
        <v>Lidi</v>
      </c>
    </row>
    <row r="52" spans="1:14" x14ac:dyDescent="0.25">
      <c r="A52" s="2"/>
      <c r="G52" s="17">
        <v>34</v>
      </c>
      <c r="H52" s="18" t="s">
        <v>66</v>
      </c>
      <c r="I52" s="18" t="s">
        <v>14</v>
      </c>
      <c r="J52" s="18" t="s">
        <v>76</v>
      </c>
      <c r="K52" s="19">
        <v>1</v>
      </c>
      <c r="L52" s="2" t="str">
        <f t="shared" si="1"/>
        <v>Soukromý - neziskovýPříroda</v>
      </c>
      <c r="N52" s="21" t="str">
        <f t="shared" si="2"/>
        <v>Příroda</v>
      </c>
    </row>
    <row r="53" spans="1:14" x14ac:dyDescent="0.25">
      <c r="A53" s="2"/>
      <c r="G53" s="17">
        <v>35</v>
      </c>
      <c r="H53" s="18" t="s">
        <v>54</v>
      </c>
      <c r="I53" s="18" t="s">
        <v>14</v>
      </c>
      <c r="J53" s="18" t="s">
        <v>77</v>
      </c>
      <c r="K53" s="19">
        <v>1</v>
      </c>
      <c r="L53" s="2" t="str">
        <f t="shared" si="1"/>
        <v>Soukromý - neziskovýPodnikání</v>
      </c>
      <c r="N53" s="21" t="str">
        <f t="shared" si="2"/>
        <v>Podnikání</v>
      </c>
    </row>
    <row r="54" spans="1:14" ht="15" customHeight="1" x14ac:dyDescent="0.25">
      <c r="A54" s="2"/>
      <c r="G54" s="17">
        <v>36</v>
      </c>
      <c r="H54" s="18" t="s">
        <v>70</v>
      </c>
      <c r="I54" s="18" t="s">
        <v>14</v>
      </c>
      <c r="J54" s="18" t="s">
        <v>78</v>
      </c>
      <c r="K54" s="19">
        <v>1</v>
      </c>
      <c r="L54" s="2" t="str">
        <f t="shared" si="1"/>
        <v>Soukromý - neziskovýLidi</v>
      </c>
      <c r="N54" s="21" t="str">
        <f t="shared" si="2"/>
        <v>Lidi</v>
      </c>
    </row>
    <row r="55" spans="1:14" x14ac:dyDescent="0.25">
      <c r="A55" s="2"/>
      <c r="G55" s="17">
        <v>37</v>
      </c>
      <c r="H55" s="18" t="s">
        <v>75</v>
      </c>
      <c r="I55" s="18" t="s">
        <v>14</v>
      </c>
      <c r="J55" s="18" t="s">
        <v>76</v>
      </c>
      <c r="K55" s="19">
        <v>1</v>
      </c>
      <c r="L55" s="2" t="str">
        <f t="shared" si="1"/>
        <v>Soukromý - neziskovýPříroda</v>
      </c>
      <c r="N55" s="21" t="str">
        <f t="shared" si="2"/>
        <v>Příroda</v>
      </c>
    </row>
    <row r="56" spans="1:14" x14ac:dyDescent="0.25">
      <c r="A56" s="2"/>
      <c r="G56" s="17">
        <v>38</v>
      </c>
      <c r="H56" s="18" t="s">
        <v>64</v>
      </c>
      <c r="I56" s="18" t="s">
        <v>14</v>
      </c>
      <c r="J56" s="18" t="s">
        <v>77</v>
      </c>
      <c r="K56" s="19">
        <v>1</v>
      </c>
      <c r="L56" s="2" t="str">
        <f t="shared" si="1"/>
        <v>Soukromý - neziskovýPodnikání</v>
      </c>
      <c r="N56" s="21" t="str">
        <f t="shared" si="2"/>
        <v>Podnikání</v>
      </c>
    </row>
    <row r="57" spans="1:14" x14ac:dyDescent="0.25">
      <c r="A57" s="2"/>
      <c r="G57" s="17">
        <v>39</v>
      </c>
      <c r="H57" s="18" t="s">
        <v>68</v>
      </c>
      <c r="I57" s="18" t="s">
        <v>14</v>
      </c>
      <c r="J57" s="18" t="s">
        <v>78</v>
      </c>
      <c r="K57" s="19">
        <v>1</v>
      </c>
      <c r="L57" s="2" t="str">
        <f t="shared" si="1"/>
        <v>Soukromý - neziskovýLidi</v>
      </c>
      <c r="N57" s="21" t="str">
        <f t="shared" si="2"/>
        <v>Lidi</v>
      </c>
    </row>
    <row r="58" spans="1:14" x14ac:dyDescent="0.25">
      <c r="A58" s="2"/>
      <c r="G58" s="17">
        <v>40</v>
      </c>
      <c r="H58" s="18" t="s">
        <v>67</v>
      </c>
      <c r="I58" s="18" t="s">
        <v>14</v>
      </c>
      <c r="J58" s="18" t="s">
        <v>76</v>
      </c>
      <c r="K58" s="19">
        <v>1</v>
      </c>
      <c r="L58" s="2" t="str">
        <f t="shared" si="1"/>
        <v>Soukromý - neziskovýPříroda</v>
      </c>
      <c r="N58" s="21" t="str">
        <f t="shared" si="2"/>
        <v>Příroda</v>
      </c>
    </row>
    <row r="59" spans="1:14" x14ac:dyDescent="0.25">
      <c r="A59" s="2"/>
      <c r="G59" s="17">
        <v>41</v>
      </c>
      <c r="H59" s="18" t="s">
        <v>55</v>
      </c>
      <c r="I59" s="18" t="s">
        <v>13</v>
      </c>
      <c r="J59" s="18" t="s">
        <v>77</v>
      </c>
      <c r="K59" s="19">
        <v>1</v>
      </c>
      <c r="L59" s="2" t="str">
        <f t="shared" si="1"/>
        <v>Soukromý - podnikatelskýPodnikání</v>
      </c>
      <c r="N59" s="21" t="str">
        <f t="shared" si="2"/>
        <v>Podnikání</v>
      </c>
    </row>
    <row r="60" spans="1:14" x14ac:dyDescent="0.25">
      <c r="A60" s="2"/>
      <c r="G60" s="17">
        <v>42</v>
      </c>
      <c r="H60" s="18" t="s">
        <v>72</v>
      </c>
      <c r="I60" s="18" t="s">
        <v>13</v>
      </c>
      <c r="J60" s="18" t="s">
        <v>78</v>
      </c>
      <c r="K60" s="19">
        <v>1</v>
      </c>
      <c r="L60" s="2" t="str">
        <f t="shared" si="1"/>
        <v>Soukromý - podnikatelskýLidi</v>
      </c>
      <c r="N60" s="21" t="str">
        <f t="shared" si="2"/>
        <v>Lidi</v>
      </c>
    </row>
    <row r="61" spans="1:14" x14ac:dyDescent="0.25">
      <c r="A61" s="2"/>
      <c r="G61" s="17">
        <v>43</v>
      </c>
      <c r="H61" s="18" t="s">
        <v>73</v>
      </c>
      <c r="I61" s="18" t="s">
        <v>13</v>
      </c>
      <c r="J61" s="18" t="s">
        <v>76</v>
      </c>
      <c r="K61" s="19">
        <v>1</v>
      </c>
      <c r="L61" s="2" t="str">
        <f t="shared" si="1"/>
        <v>Soukromý - podnikatelskýPříroda</v>
      </c>
      <c r="N61" s="21" t="str">
        <f t="shared" si="2"/>
        <v>Příroda</v>
      </c>
    </row>
    <row r="62" spans="1:14" x14ac:dyDescent="0.25">
      <c r="A62" s="2"/>
      <c r="G62" s="17">
        <v>44</v>
      </c>
      <c r="H62" s="18" t="s">
        <v>56</v>
      </c>
      <c r="I62" s="18" t="s">
        <v>13</v>
      </c>
      <c r="J62" s="18" t="s">
        <v>77</v>
      </c>
      <c r="K62" s="19">
        <v>1</v>
      </c>
      <c r="L62" s="2" t="str">
        <f t="shared" si="1"/>
        <v>Soukromý - podnikatelskýPodnikání</v>
      </c>
      <c r="N62" s="21" t="str">
        <f t="shared" si="2"/>
        <v>Podnikání</v>
      </c>
    </row>
    <row r="63" spans="1:14" x14ac:dyDescent="0.25">
      <c r="A63" s="2"/>
      <c r="G63" s="17">
        <v>45</v>
      </c>
      <c r="H63" s="18" t="s">
        <v>57</v>
      </c>
      <c r="I63" s="18" t="s">
        <v>13</v>
      </c>
      <c r="J63" s="18" t="s">
        <v>78</v>
      </c>
      <c r="K63" s="19">
        <v>1</v>
      </c>
      <c r="L63" s="2" t="str">
        <f t="shared" si="1"/>
        <v>Soukromý - podnikatelskýLidi</v>
      </c>
      <c r="N63" s="21" t="str">
        <f t="shared" si="2"/>
        <v>Lidi</v>
      </c>
    </row>
    <row r="64" spans="1:14" x14ac:dyDescent="0.25">
      <c r="A64" s="2"/>
      <c r="G64" s="17">
        <v>46</v>
      </c>
      <c r="H64" s="18" t="s">
        <v>58</v>
      </c>
      <c r="I64" s="18" t="s">
        <v>13</v>
      </c>
      <c r="J64" s="18" t="s">
        <v>76</v>
      </c>
      <c r="K64" s="19">
        <v>1</v>
      </c>
      <c r="L64" s="2" t="str">
        <f t="shared" si="1"/>
        <v>Soukromý - podnikatelskýPříroda</v>
      </c>
      <c r="N64" s="21" t="str">
        <f t="shared" si="2"/>
        <v>Příroda</v>
      </c>
    </row>
    <row r="65" spans="1:14" x14ac:dyDescent="0.25">
      <c r="A65" s="2"/>
      <c r="G65" s="17">
        <v>47</v>
      </c>
      <c r="H65" s="18" t="s">
        <v>63</v>
      </c>
      <c r="I65" s="18" t="s">
        <v>13</v>
      </c>
      <c r="J65" s="18" t="s">
        <v>77</v>
      </c>
      <c r="K65" s="19">
        <v>1</v>
      </c>
      <c r="L65" s="2" t="str">
        <f t="shared" si="1"/>
        <v>Soukromý - podnikatelskýPodnikání</v>
      </c>
      <c r="N65" s="21" t="str">
        <f t="shared" si="2"/>
        <v>Podnikání</v>
      </c>
    </row>
    <row r="66" spans="1:14" x14ac:dyDescent="0.25">
      <c r="A66" s="2"/>
      <c r="G66" s="17">
        <v>48</v>
      </c>
      <c r="H66" s="18" t="s">
        <v>59</v>
      </c>
      <c r="I66" s="18" t="s">
        <v>13</v>
      </c>
      <c r="J66" s="18" t="s">
        <v>78</v>
      </c>
      <c r="K66" s="19">
        <v>1</v>
      </c>
      <c r="L66" s="2" t="str">
        <f t="shared" si="1"/>
        <v>Soukromý - podnikatelskýLidi</v>
      </c>
      <c r="N66" s="21" t="str">
        <f t="shared" si="2"/>
        <v>Lidi</v>
      </c>
    </row>
    <row r="67" spans="1:14" x14ac:dyDescent="0.25">
      <c r="A67" s="2"/>
      <c r="G67" s="17">
        <v>49</v>
      </c>
      <c r="H67" s="18"/>
      <c r="I67" s="18"/>
      <c r="J67" s="18"/>
      <c r="K67" s="19">
        <v>1</v>
      </c>
      <c r="L67" s="2" t="str">
        <f t="shared" si="1"/>
        <v/>
      </c>
      <c r="N67" s="21">
        <f t="shared" si="2"/>
        <v>1</v>
      </c>
    </row>
    <row r="68" spans="1:14" x14ac:dyDescent="0.25">
      <c r="A68" s="2"/>
      <c r="G68" s="17">
        <v>50</v>
      </c>
      <c r="H68" s="18"/>
      <c r="I68" s="18"/>
      <c r="J68" s="18"/>
      <c r="K68" s="19">
        <v>1</v>
      </c>
      <c r="L68" s="2" t="str">
        <f t="shared" si="1"/>
        <v/>
      </c>
      <c r="N68" s="21">
        <f t="shared" si="2"/>
        <v>1</v>
      </c>
    </row>
    <row r="69" spans="1:14" x14ac:dyDescent="0.25">
      <c r="A69" s="2"/>
      <c r="G69" s="17">
        <v>51</v>
      </c>
      <c r="H69" s="18"/>
      <c r="I69" s="18"/>
      <c r="J69" s="18"/>
      <c r="K69" s="19">
        <v>1</v>
      </c>
      <c r="L69" s="2" t="str">
        <f t="shared" si="1"/>
        <v/>
      </c>
      <c r="N69" s="21">
        <f t="shared" si="2"/>
        <v>1</v>
      </c>
    </row>
    <row r="70" spans="1:14" x14ac:dyDescent="0.25">
      <c r="A70" s="2"/>
      <c r="G70" s="17">
        <v>52</v>
      </c>
      <c r="H70" s="18"/>
      <c r="I70" s="18"/>
      <c r="J70" s="18"/>
      <c r="K70" s="19">
        <v>1</v>
      </c>
      <c r="L70" s="2" t="str">
        <f t="shared" si="1"/>
        <v/>
      </c>
      <c r="N70" s="21">
        <f t="shared" si="2"/>
        <v>1</v>
      </c>
    </row>
    <row r="71" spans="1:14" x14ac:dyDescent="0.25">
      <c r="A71" s="2"/>
      <c r="G71" s="17">
        <v>53</v>
      </c>
      <c r="H71" s="18"/>
      <c r="I71" s="18"/>
      <c r="J71" s="18"/>
      <c r="K71" s="19">
        <v>1</v>
      </c>
      <c r="L71" s="2" t="str">
        <f t="shared" si="1"/>
        <v/>
      </c>
      <c r="N71" s="21">
        <f t="shared" si="2"/>
        <v>1</v>
      </c>
    </row>
    <row r="72" spans="1:14" x14ac:dyDescent="0.25">
      <c r="A72" s="2"/>
      <c r="G72" s="17">
        <v>54</v>
      </c>
      <c r="H72" s="18"/>
      <c r="I72" s="18"/>
      <c r="J72" s="18"/>
      <c r="K72" s="19">
        <v>1</v>
      </c>
      <c r="L72" s="2" t="str">
        <f t="shared" si="1"/>
        <v/>
      </c>
      <c r="N72" s="21">
        <f t="shared" si="2"/>
        <v>1</v>
      </c>
    </row>
    <row r="73" spans="1:14" x14ac:dyDescent="0.25">
      <c r="A73" s="2"/>
      <c r="G73" s="17">
        <v>55</v>
      </c>
      <c r="H73" s="18"/>
      <c r="I73" s="18"/>
      <c r="J73" s="18"/>
      <c r="K73" s="19">
        <v>1</v>
      </c>
      <c r="L73" s="2" t="str">
        <f t="shared" si="1"/>
        <v/>
      </c>
      <c r="N73" s="21">
        <f t="shared" si="2"/>
        <v>1</v>
      </c>
    </row>
    <row r="74" spans="1:14" x14ac:dyDescent="0.25">
      <c r="A74" s="2"/>
      <c r="G74" s="17">
        <v>56</v>
      </c>
      <c r="H74" s="18"/>
      <c r="I74" s="18"/>
      <c r="J74" s="18"/>
      <c r="K74" s="19">
        <v>1</v>
      </c>
      <c r="L74" s="2" t="str">
        <f t="shared" si="1"/>
        <v/>
      </c>
      <c r="N74" s="21">
        <f t="shared" si="2"/>
        <v>1</v>
      </c>
    </row>
    <row r="75" spans="1:14" x14ac:dyDescent="0.25">
      <c r="A75" s="2"/>
      <c r="G75" s="17">
        <v>57</v>
      </c>
      <c r="H75" s="18"/>
      <c r="I75" s="18"/>
      <c r="J75" s="18"/>
      <c r="K75" s="19">
        <v>1</v>
      </c>
      <c r="L75" s="2" t="str">
        <f t="shared" si="1"/>
        <v/>
      </c>
      <c r="N75" s="21">
        <f t="shared" si="2"/>
        <v>1</v>
      </c>
    </row>
    <row r="76" spans="1:14" x14ac:dyDescent="0.25">
      <c r="A76" s="2"/>
      <c r="G76" s="17">
        <v>58</v>
      </c>
      <c r="H76" s="18"/>
      <c r="I76" s="18"/>
      <c r="J76" s="18"/>
      <c r="K76" s="19">
        <v>1</v>
      </c>
      <c r="L76" s="2" t="str">
        <f t="shared" si="1"/>
        <v/>
      </c>
      <c r="N76" s="21">
        <f t="shared" si="2"/>
        <v>1</v>
      </c>
    </row>
    <row r="77" spans="1:14" x14ac:dyDescent="0.25">
      <c r="A77" s="2"/>
      <c r="G77" s="17">
        <v>59</v>
      </c>
      <c r="H77" s="18"/>
      <c r="I77" s="18"/>
      <c r="J77" s="18"/>
      <c r="K77" s="19">
        <v>1</v>
      </c>
      <c r="L77" s="2" t="str">
        <f t="shared" si="1"/>
        <v/>
      </c>
      <c r="N77" s="21">
        <f t="shared" si="2"/>
        <v>1</v>
      </c>
    </row>
    <row r="78" spans="1:14" x14ac:dyDescent="0.25">
      <c r="A78" s="2"/>
      <c r="G78" s="17">
        <v>60</v>
      </c>
      <c r="H78" s="18"/>
      <c r="I78" s="18"/>
      <c r="J78" s="18"/>
      <c r="K78" s="19">
        <v>1</v>
      </c>
      <c r="L78" s="2" t="str">
        <f t="shared" si="1"/>
        <v/>
      </c>
      <c r="N78" s="21">
        <f t="shared" si="2"/>
        <v>1</v>
      </c>
    </row>
    <row r="79" spans="1:14" x14ac:dyDescent="0.25">
      <c r="A79" s="2"/>
      <c r="G79" s="17">
        <v>61</v>
      </c>
      <c r="H79" s="18"/>
      <c r="I79" s="18"/>
      <c r="J79" s="18"/>
      <c r="K79" s="19">
        <v>1</v>
      </c>
      <c r="L79" s="2" t="str">
        <f t="shared" si="1"/>
        <v/>
      </c>
      <c r="N79" s="21">
        <f t="shared" si="2"/>
        <v>1</v>
      </c>
    </row>
    <row r="80" spans="1:14" x14ac:dyDescent="0.25">
      <c r="A80" s="2"/>
      <c r="G80" s="17">
        <v>62</v>
      </c>
      <c r="H80" s="18"/>
      <c r="I80" s="18"/>
      <c r="J80" s="18"/>
      <c r="K80" s="19">
        <v>1</v>
      </c>
      <c r="L80" s="2" t="str">
        <f t="shared" si="1"/>
        <v/>
      </c>
      <c r="N80" s="21">
        <f t="shared" si="2"/>
        <v>1</v>
      </c>
    </row>
    <row r="81" spans="1:14" x14ac:dyDescent="0.25">
      <c r="A81" s="2"/>
      <c r="G81" s="17">
        <v>63</v>
      </c>
      <c r="H81" s="18"/>
      <c r="I81" s="18"/>
      <c r="J81" s="18"/>
      <c r="K81" s="19">
        <v>1</v>
      </c>
      <c r="L81" s="2" t="str">
        <f t="shared" si="1"/>
        <v/>
      </c>
      <c r="N81" s="21">
        <f t="shared" si="2"/>
        <v>1</v>
      </c>
    </row>
    <row r="82" spans="1:14" x14ac:dyDescent="0.25">
      <c r="A82" s="2"/>
      <c r="G82" s="17">
        <v>64</v>
      </c>
      <c r="H82" s="18"/>
      <c r="I82" s="18"/>
      <c r="J82" s="18"/>
      <c r="K82" s="19">
        <v>1</v>
      </c>
      <c r="L82" s="2" t="str">
        <f t="shared" si="1"/>
        <v/>
      </c>
      <c r="N82" s="21">
        <f t="shared" si="2"/>
        <v>1</v>
      </c>
    </row>
    <row r="83" spans="1:14" x14ac:dyDescent="0.25">
      <c r="A83" s="2"/>
      <c r="G83" s="17">
        <v>65</v>
      </c>
      <c r="H83" s="18"/>
      <c r="I83" s="18"/>
      <c r="J83" s="18"/>
      <c r="K83" s="19">
        <v>1</v>
      </c>
      <c r="L83" s="2" t="str">
        <f t="shared" si="1"/>
        <v/>
      </c>
      <c r="N83" s="21">
        <f t="shared" si="2"/>
        <v>1</v>
      </c>
    </row>
    <row r="84" spans="1:14" x14ac:dyDescent="0.25">
      <c r="A84" s="2"/>
      <c r="G84" s="17">
        <v>66</v>
      </c>
      <c r="H84" s="18"/>
      <c r="I84" s="18"/>
      <c r="J84" s="18"/>
      <c r="K84" s="19">
        <v>1</v>
      </c>
      <c r="L84" s="2" t="str">
        <f t="shared" ref="L84:L147" si="8">I84&amp;J84</f>
        <v/>
      </c>
      <c r="N84" s="21">
        <f t="shared" ref="N84:N147" si="9">IFERROR(IF(J84&gt;0,VLOOKUP(J84,$A$24:$A$45,1,FALSE),1),1000)</f>
        <v>1</v>
      </c>
    </row>
    <row r="85" spans="1:14" x14ac:dyDescent="0.25">
      <c r="A85" s="2"/>
      <c r="G85" s="17">
        <v>67</v>
      </c>
      <c r="H85" s="18"/>
      <c r="I85" s="18"/>
      <c r="J85" s="18"/>
      <c r="K85" s="19">
        <v>1</v>
      </c>
      <c r="L85" s="2" t="str">
        <f t="shared" si="8"/>
        <v/>
      </c>
      <c r="N85" s="21">
        <f t="shared" si="9"/>
        <v>1</v>
      </c>
    </row>
    <row r="86" spans="1:14" x14ac:dyDescent="0.25">
      <c r="A86" s="2"/>
      <c r="G86" s="17">
        <v>68</v>
      </c>
      <c r="H86" s="18"/>
      <c r="I86" s="18"/>
      <c r="J86" s="18"/>
      <c r="K86" s="19">
        <v>1</v>
      </c>
      <c r="L86" s="2" t="str">
        <f t="shared" si="8"/>
        <v/>
      </c>
      <c r="N86" s="21">
        <f t="shared" si="9"/>
        <v>1</v>
      </c>
    </row>
    <row r="87" spans="1:14" x14ac:dyDescent="0.25">
      <c r="A87" s="2"/>
      <c r="G87" s="17">
        <v>69</v>
      </c>
      <c r="H87" s="18"/>
      <c r="I87" s="18"/>
      <c r="J87" s="18"/>
      <c r="K87" s="19">
        <v>1</v>
      </c>
      <c r="L87" s="2" t="str">
        <f t="shared" si="8"/>
        <v/>
      </c>
      <c r="N87" s="21">
        <f t="shared" si="9"/>
        <v>1</v>
      </c>
    </row>
    <row r="88" spans="1:14" x14ac:dyDescent="0.25">
      <c r="A88" s="2"/>
      <c r="G88" s="17">
        <v>70</v>
      </c>
      <c r="H88" s="18"/>
      <c r="I88" s="18"/>
      <c r="J88" s="18"/>
      <c r="K88" s="19">
        <v>1</v>
      </c>
      <c r="L88" s="2" t="str">
        <f t="shared" si="8"/>
        <v/>
      </c>
      <c r="N88" s="21">
        <f t="shared" si="9"/>
        <v>1</v>
      </c>
    </row>
    <row r="89" spans="1:14" x14ac:dyDescent="0.25">
      <c r="A89" s="2"/>
      <c r="G89" s="17">
        <v>71</v>
      </c>
      <c r="H89" s="18"/>
      <c r="I89" s="18"/>
      <c r="J89" s="18"/>
      <c r="K89" s="19">
        <v>1</v>
      </c>
      <c r="L89" s="2" t="str">
        <f t="shared" si="8"/>
        <v/>
      </c>
      <c r="N89" s="21">
        <f t="shared" si="9"/>
        <v>1</v>
      </c>
    </row>
    <row r="90" spans="1:14" x14ac:dyDescent="0.25">
      <c r="A90" s="2"/>
      <c r="G90" s="17">
        <v>72</v>
      </c>
      <c r="H90" s="18"/>
      <c r="I90" s="18"/>
      <c r="J90" s="18"/>
      <c r="K90" s="19">
        <v>1</v>
      </c>
      <c r="L90" s="2" t="str">
        <f t="shared" si="8"/>
        <v/>
      </c>
      <c r="N90" s="21">
        <f t="shared" si="9"/>
        <v>1</v>
      </c>
    </row>
    <row r="91" spans="1:14" x14ac:dyDescent="0.25">
      <c r="A91" s="2"/>
      <c r="G91" s="17">
        <v>73</v>
      </c>
      <c r="H91" s="18"/>
      <c r="I91" s="18"/>
      <c r="J91" s="18"/>
      <c r="K91" s="19">
        <v>1</v>
      </c>
      <c r="L91" s="2" t="str">
        <f t="shared" si="8"/>
        <v/>
      </c>
      <c r="N91" s="21">
        <f t="shared" si="9"/>
        <v>1</v>
      </c>
    </row>
    <row r="92" spans="1:14" x14ac:dyDescent="0.25">
      <c r="A92" s="2"/>
      <c r="G92" s="17">
        <v>74</v>
      </c>
      <c r="H92" s="18"/>
      <c r="I92" s="18"/>
      <c r="J92" s="18"/>
      <c r="K92" s="19">
        <v>1</v>
      </c>
      <c r="L92" s="2" t="str">
        <f t="shared" si="8"/>
        <v/>
      </c>
      <c r="N92" s="21">
        <f t="shared" si="9"/>
        <v>1</v>
      </c>
    </row>
    <row r="93" spans="1:14" x14ac:dyDescent="0.25">
      <c r="A93" s="2"/>
      <c r="G93" s="17">
        <v>75</v>
      </c>
      <c r="H93" s="18"/>
      <c r="I93" s="18"/>
      <c r="J93" s="18"/>
      <c r="K93" s="19">
        <v>1</v>
      </c>
      <c r="L93" s="2" t="str">
        <f t="shared" si="8"/>
        <v/>
      </c>
      <c r="N93" s="21">
        <f t="shared" si="9"/>
        <v>1</v>
      </c>
    </row>
    <row r="94" spans="1:14" x14ac:dyDescent="0.25">
      <c r="A94" s="2"/>
      <c r="G94" s="17">
        <v>76</v>
      </c>
      <c r="H94" s="18"/>
      <c r="I94" s="18"/>
      <c r="J94" s="18"/>
      <c r="K94" s="19">
        <v>1</v>
      </c>
      <c r="L94" s="2" t="str">
        <f t="shared" si="8"/>
        <v/>
      </c>
      <c r="N94" s="21">
        <f t="shared" si="9"/>
        <v>1</v>
      </c>
    </row>
    <row r="95" spans="1:14" x14ac:dyDescent="0.25">
      <c r="A95" s="2"/>
      <c r="G95" s="17">
        <v>77</v>
      </c>
      <c r="H95" s="18"/>
      <c r="I95" s="18"/>
      <c r="J95" s="18"/>
      <c r="K95" s="19">
        <v>1</v>
      </c>
      <c r="L95" s="2" t="str">
        <f t="shared" si="8"/>
        <v/>
      </c>
      <c r="N95" s="21">
        <f t="shared" si="9"/>
        <v>1</v>
      </c>
    </row>
    <row r="96" spans="1:14" x14ac:dyDescent="0.25">
      <c r="A96" s="2"/>
      <c r="G96" s="17">
        <v>78</v>
      </c>
      <c r="H96" s="18"/>
      <c r="I96" s="18"/>
      <c r="J96" s="18"/>
      <c r="K96" s="19">
        <v>1</v>
      </c>
      <c r="L96" s="2" t="str">
        <f t="shared" si="8"/>
        <v/>
      </c>
      <c r="N96" s="21">
        <f t="shared" si="9"/>
        <v>1</v>
      </c>
    </row>
    <row r="97" spans="1:14" x14ac:dyDescent="0.25">
      <c r="A97" s="2"/>
      <c r="G97" s="17">
        <v>79</v>
      </c>
      <c r="H97" s="18"/>
      <c r="I97" s="18"/>
      <c r="J97" s="18"/>
      <c r="K97" s="19">
        <v>1</v>
      </c>
      <c r="L97" s="2" t="str">
        <f t="shared" si="8"/>
        <v/>
      </c>
      <c r="N97" s="21">
        <f t="shared" si="9"/>
        <v>1</v>
      </c>
    </row>
    <row r="98" spans="1:14" x14ac:dyDescent="0.25">
      <c r="A98" s="2"/>
      <c r="G98" s="17">
        <v>80</v>
      </c>
      <c r="H98" s="18"/>
      <c r="I98" s="18"/>
      <c r="J98" s="18"/>
      <c r="K98" s="19">
        <v>1</v>
      </c>
      <c r="L98" s="2" t="str">
        <f t="shared" si="8"/>
        <v/>
      </c>
      <c r="N98" s="21">
        <f t="shared" si="9"/>
        <v>1</v>
      </c>
    </row>
    <row r="99" spans="1:14" x14ac:dyDescent="0.25">
      <c r="A99" s="2"/>
      <c r="G99" s="17">
        <v>81</v>
      </c>
      <c r="H99" s="18"/>
      <c r="I99" s="18"/>
      <c r="J99" s="18"/>
      <c r="K99" s="19">
        <v>1</v>
      </c>
      <c r="L99" s="2" t="str">
        <f t="shared" si="8"/>
        <v/>
      </c>
      <c r="N99" s="21">
        <f t="shared" si="9"/>
        <v>1</v>
      </c>
    </row>
    <row r="100" spans="1:14" x14ac:dyDescent="0.25">
      <c r="A100" s="2"/>
      <c r="G100" s="17">
        <v>82</v>
      </c>
      <c r="H100" s="18"/>
      <c r="I100" s="18"/>
      <c r="J100" s="18"/>
      <c r="K100" s="19">
        <v>1</v>
      </c>
      <c r="L100" s="2" t="str">
        <f t="shared" si="8"/>
        <v/>
      </c>
      <c r="N100" s="21">
        <f t="shared" si="9"/>
        <v>1</v>
      </c>
    </row>
    <row r="101" spans="1:14" x14ac:dyDescent="0.25">
      <c r="A101" s="2"/>
      <c r="G101" s="17">
        <v>83</v>
      </c>
      <c r="H101" s="18"/>
      <c r="I101" s="18"/>
      <c r="J101" s="18"/>
      <c r="K101" s="19">
        <v>1</v>
      </c>
      <c r="L101" s="2" t="str">
        <f t="shared" si="8"/>
        <v/>
      </c>
      <c r="N101" s="21">
        <f t="shared" si="9"/>
        <v>1</v>
      </c>
    </row>
    <row r="102" spans="1:14" x14ac:dyDescent="0.25">
      <c r="A102" s="2"/>
      <c r="G102" s="17">
        <v>84</v>
      </c>
      <c r="H102" s="18"/>
      <c r="I102" s="18"/>
      <c r="J102" s="18"/>
      <c r="K102" s="19">
        <v>1</v>
      </c>
      <c r="L102" s="2" t="str">
        <f t="shared" si="8"/>
        <v/>
      </c>
      <c r="N102" s="21">
        <f t="shared" si="9"/>
        <v>1</v>
      </c>
    </row>
    <row r="103" spans="1:14" x14ac:dyDescent="0.25">
      <c r="A103" s="2"/>
      <c r="G103" s="17">
        <v>85</v>
      </c>
      <c r="H103" s="18"/>
      <c r="I103" s="18"/>
      <c r="J103" s="18"/>
      <c r="K103" s="19">
        <v>1</v>
      </c>
      <c r="L103" s="2" t="str">
        <f t="shared" si="8"/>
        <v/>
      </c>
      <c r="N103" s="21">
        <f t="shared" si="9"/>
        <v>1</v>
      </c>
    </row>
    <row r="104" spans="1:14" x14ac:dyDescent="0.25">
      <c r="A104" s="2"/>
      <c r="G104" s="17">
        <v>86</v>
      </c>
      <c r="H104" s="18"/>
      <c r="I104" s="18"/>
      <c r="J104" s="18"/>
      <c r="K104" s="19">
        <v>1</v>
      </c>
      <c r="L104" s="2" t="str">
        <f t="shared" si="8"/>
        <v/>
      </c>
      <c r="N104" s="21">
        <f t="shared" si="9"/>
        <v>1</v>
      </c>
    </row>
    <row r="105" spans="1:14" x14ac:dyDescent="0.25">
      <c r="A105" s="2"/>
      <c r="G105" s="17">
        <v>87</v>
      </c>
      <c r="H105" s="18"/>
      <c r="I105" s="18"/>
      <c r="J105" s="18"/>
      <c r="K105" s="19">
        <v>1</v>
      </c>
      <c r="L105" s="2" t="str">
        <f t="shared" si="8"/>
        <v/>
      </c>
      <c r="N105" s="21">
        <f t="shared" si="9"/>
        <v>1</v>
      </c>
    </row>
    <row r="106" spans="1:14" x14ac:dyDescent="0.25">
      <c r="A106" s="2"/>
      <c r="G106" s="17">
        <v>88</v>
      </c>
      <c r="H106" s="18"/>
      <c r="I106" s="18"/>
      <c r="J106" s="18"/>
      <c r="K106" s="19">
        <v>1</v>
      </c>
      <c r="L106" s="2" t="str">
        <f t="shared" si="8"/>
        <v/>
      </c>
      <c r="N106" s="21">
        <f t="shared" si="9"/>
        <v>1</v>
      </c>
    </row>
    <row r="107" spans="1:14" x14ac:dyDescent="0.25">
      <c r="A107" s="2"/>
      <c r="G107" s="17">
        <v>89</v>
      </c>
      <c r="H107" s="18"/>
      <c r="I107" s="18"/>
      <c r="J107" s="18"/>
      <c r="K107" s="19">
        <v>1</v>
      </c>
      <c r="L107" s="2" t="str">
        <f t="shared" si="8"/>
        <v/>
      </c>
      <c r="N107" s="21">
        <f t="shared" si="9"/>
        <v>1</v>
      </c>
    </row>
    <row r="108" spans="1:14" x14ac:dyDescent="0.25">
      <c r="A108" s="2"/>
      <c r="G108" s="17">
        <v>90</v>
      </c>
      <c r="H108" s="18"/>
      <c r="I108" s="18"/>
      <c r="J108" s="18"/>
      <c r="K108" s="19">
        <v>1</v>
      </c>
      <c r="L108" s="2" t="str">
        <f t="shared" si="8"/>
        <v/>
      </c>
      <c r="N108" s="21">
        <f t="shared" si="9"/>
        <v>1</v>
      </c>
    </row>
    <row r="109" spans="1:14" x14ac:dyDescent="0.25">
      <c r="A109" s="2"/>
      <c r="G109" s="17">
        <v>91</v>
      </c>
      <c r="H109" s="18"/>
      <c r="I109" s="18"/>
      <c r="J109" s="18"/>
      <c r="K109" s="19">
        <v>1</v>
      </c>
      <c r="L109" s="2" t="str">
        <f t="shared" si="8"/>
        <v/>
      </c>
      <c r="N109" s="21">
        <f t="shared" si="9"/>
        <v>1</v>
      </c>
    </row>
    <row r="110" spans="1:14" x14ac:dyDescent="0.25">
      <c r="A110" s="2"/>
      <c r="G110" s="17">
        <v>92</v>
      </c>
      <c r="H110" s="18"/>
      <c r="I110" s="18"/>
      <c r="J110" s="18"/>
      <c r="K110" s="19">
        <v>1</v>
      </c>
      <c r="L110" s="2" t="str">
        <f t="shared" si="8"/>
        <v/>
      </c>
      <c r="N110" s="21">
        <f t="shared" si="9"/>
        <v>1</v>
      </c>
    </row>
    <row r="111" spans="1:14" x14ac:dyDescent="0.25">
      <c r="A111" s="2"/>
      <c r="G111" s="17">
        <v>93</v>
      </c>
      <c r="H111" s="18"/>
      <c r="I111" s="18"/>
      <c r="J111" s="18"/>
      <c r="K111" s="19">
        <v>1</v>
      </c>
      <c r="L111" s="2" t="str">
        <f t="shared" si="8"/>
        <v/>
      </c>
      <c r="N111" s="21">
        <f t="shared" si="9"/>
        <v>1</v>
      </c>
    </row>
    <row r="112" spans="1:14" x14ac:dyDescent="0.25">
      <c r="A112" s="2"/>
      <c r="G112" s="17">
        <v>94</v>
      </c>
      <c r="H112" s="18"/>
      <c r="I112" s="18"/>
      <c r="J112" s="18"/>
      <c r="K112" s="19">
        <v>1</v>
      </c>
      <c r="L112" s="2" t="str">
        <f t="shared" si="8"/>
        <v/>
      </c>
      <c r="N112" s="21">
        <f t="shared" si="9"/>
        <v>1</v>
      </c>
    </row>
    <row r="113" spans="1:14" x14ac:dyDescent="0.25">
      <c r="A113" s="2"/>
      <c r="G113" s="17">
        <v>95</v>
      </c>
      <c r="H113" s="18"/>
      <c r="I113" s="18"/>
      <c r="J113" s="18"/>
      <c r="K113" s="19">
        <v>1</v>
      </c>
      <c r="L113" s="2" t="str">
        <f t="shared" si="8"/>
        <v/>
      </c>
      <c r="N113" s="21">
        <f t="shared" si="9"/>
        <v>1</v>
      </c>
    </row>
    <row r="114" spans="1:14" x14ac:dyDescent="0.25">
      <c r="A114" s="2"/>
      <c r="G114" s="17">
        <v>96</v>
      </c>
      <c r="H114" s="18"/>
      <c r="I114" s="18"/>
      <c r="J114" s="18"/>
      <c r="K114" s="19">
        <v>1</v>
      </c>
      <c r="L114" s="2" t="str">
        <f t="shared" si="8"/>
        <v/>
      </c>
      <c r="N114" s="21">
        <f t="shared" si="9"/>
        <v>1</v>
      </c>
    </row>
    <row r="115" spans="1:14" x14ac:dyDescent="0.25">
      <c r="A115" s="2"/>
      <c r="G115" s="17">
        <v>97</v>
      </c>
      <c r="H115" s="18"/>
      <c r="I115" s="18"/>
      <c r="J115" s="18"/>
      <c r="K115" s="19">
        <v>1</v>
      </c>
      <c r="L115" s="2" t="str">
        <f t="shared" si="8"/>
        <v/>
      </c>
      <c r="N115" s="21">
        <f t="shared" si="9"/>
        <v>1</v>
      </c>
    </row>
    <row r="116" spans="1:14" x14ac:dyDescent="0.25">
      <c r="A116" s="2"/>
      <c r="G116" s="17">
        <v>98</v>
      </c>
      <c r="H116" s="18"/>
      <c r="I116" s="18"/>
      <c r="J116" s="18"/>
      <c r="K116" s="19">
        <v>1</v>
      </c>
      <c r="L116" s="2" t="str">
        <f t="shared" si="8"/>
        <v/>
      </c>
      <c r="N116" s="21">
        <f t="shared" si="9"/>
        <v>1</v>
      </c>
    </row>
    <row r="117" spans="1:14" x14ac:dyDescent="0.25">
      <c r="A117" s="2"/>
      <c r="G117" s="17">
        <v>99</v>
      </c>
      <c r="H117" s="18"/>
      <c r="I117" s="18"/>
      <c r="J117" s="18"/>
      <c r="K117" s="19">
        <v>1</v>
      </c>
      <c r="L117" s="2" t="str">
        <f t="shared" si="8"/>
        <v/>
      </c>
      <c r="N117" s="21">
        <f t="shared" si="9"/>
        <v>1</v>
      </c>
    </row>
    <row r="118" spans="1:14" x14ac:dyDescent="0.25">
      <c r="A118" s="2"/>
      <c r="G118" s="17">
        <v>100</v>
      </c>
      <c r="H118" s="18"/>
      <c r="I118" s="18"/>
      <c r="J118" s="18"/>
      <c r="K118" s="19">
        <v>1</v>
      </c>
      <c r="L118" s="2" t="str">
        <f t="shared" si="8"/>
        <v/>
      </c>
      <c r="N118" s="21">
        <f t="shared" si="9"/>
        <v>1</v>
      </c>
    </row>
    <row r="119" spans="1:14" x14ac:dyDescent="0.25">
      <c r="A119" s="2"/>
      <c r="G119" s="17">
        <v>101</v>
      </c>
      <c r="H119" s="18"/>
      <c r="I119" s="18"/>
      <c r="J119" s="18"/>
      <c r="K119" s="19">
        <v>1</v>
      </c>
      <c r="L119" s="2" t="str">
        <f t="shared" si="8"/>
        <v/>
      </c>
      <c r="N119" s="21">
        <f t="shared" si="9"/>
        <v>1</v>
      </c>
    </row>
    <row r="120" spans="1:14" x14ac:dyDescent="0.25">
      <c r="A120" s="2"/>
      <c r="G120" s="17">
        <v>102</v>
      </c>
      <c r="H120" s="18"/>
      <c r="I120" s="18"/>
      <c r="J120" s="18"/>
      <c r="K120" s="19">
        <v>1</v>
      </c>
      <c r="L120" s="2" t="str">
        <f t="shared" si="8"/>
        <v/>
      </c>
      <c r="N120" s="21">
        <f t="shared" si="9"/>
        <v>1</v>
      </c>
    </row>
    <row r="121" spans="1:14" x14ac:dyDescent="0.25">
      <c r="A121" s="2"/>
      <c r="G121" s="17">
        <v>103</v>
      </c>
      <c r="H121" s="18"/>
      <c r="I121" s="18"/>
      <c r="J121" s="18"/>
      <c r="K121" s="19">
        <v>1</v>
      </c>
      <c r="L121" s="2" t="str">
        <f t="shared" si="8"/>
        <v/>
      </c>
      <c r="N121" s="21">
        <f t="shared" si="9"/>
        <v>1</v>
      </c>
    </row>
    <row r="122" spans="1:14" x14ac:dyDescent="0.25">
      <c r="A122" s="2"/>
      <c r="G122" s="17">
        <v>104</v>
      </c>
      <c r="H122" s="18"/>
      <c r="I122" s="18"/>
      <c r="J122" s="18"/>
      <c r="K122" s="19">
        <v>1</v>
      </c>
      <c r="L122" s="2" t="str">
        <f t="shared" si="8"/>
        <v/>
      </c>
      <c r="N122" s="21">
        <f t="shared" si="9"/>
        <v>1</v>
      </c>
    </row>
    <row r="123" spans="1:14" x14ac:dyDescent="0.25">
      <c r="A123" s="2"/>
      <c r="G123" s="17">
        <v>105</v>
      </c>
      <c r="H123" s="18"/>
      <c r="I123" s="18"/>
      <c r="J123" s="18"/>
      <c r="K123" s="19">
        <v>1</v>
      </c>
      <c r="L123" s="2" t="str">
        <f t="shared" si="8"/>
        <v/>
      </c>
      <c r="N123" s="21">
        <f t="shared" si="9"/>
        <v>1</v>
      </c>
    </row>
    <row r="124" spans="1:14" x14ac:dyDescent="0.25">
      <c r="A124" s="2"/>
      <c r="G124" s="17">
        <v>106</v>
      </c>
      <c r="H124" s="18"/>
      <c r="I124" s="18"/>
      <c r="J124" s="18"/>
      <c r="K124" s="19">
        <v>1</v>
      </c>
      <c r="L124" s="2" t="str">
        <f t="shared" si="8"/>
        <v/>
      </c>
      <c r="N124" s="21">
        <f t="shared" si="9"/>
        <v>1</v>
      </c>
    </row>
    <row r="125" spans="1:14" x14ac:dyDescent="0.25">
      <c r="A125" s="2"/>
      <c r="G125" s="17">
        <v>107</v>
      </c>
      <c r="H125" s="18"/>
      <c r="I125" s="18"/>
      <c r="J125" s="18"/>
      <c r="K125" s="19">
        <v>1</v>
      </c>
      <c r="L125" s="2" t="str">
        <f t="shared" si="8"/>
        <v/>
      </c>
      <c r="N125" s="21">
        <f t="shared" si="9"/>
        <v>1</v>
      </c>
    </row>
    <row r="126" spans="1:14" x14ac:dyDescent="0.25">
      <c r="A126" s="2"/>
      <c r="G126" s="17">
        <v>108</v>
      </c>
      <c r="H126" s="18"/>
      <c r="I126" s="18"/>
      <c r="J126" s="18"/>
      <c r="K126" s="19">
        <v>1</v>
      </c>
      <c r="L126" s="2" t="str">
        <f t="shared" si="8"/>
        <v/>
      </c>
      <c r="N126" s="21">
        <f t="shared" si="9"/>
        <v>1</v>
      </c>
    </row>
    <row r="127" spans="1:14" x14ac:dyDescent="0.25">
      <c r="A127" s="2"/>
      <c r="G127" s="17">
        <v>109</v>
      </c>
      <c r="H127" s="18"/>
      <c r="I127" s="18"/>
      <c r="J127" s="18"/>
      <c r="K127" s="19">
        <v>1</v>
      </c>
      <c r="L127" s="2" t="str">
        <f t="shared" si="8"/>
        <v/>
      </c>
      <c r="N127" s="21">
        <f t="shared" si="9"/>
        <v>1</v>
      </c>
    </row>
    <row r="128" spans="1:14" x14ac:dyDescent="0.25">
      <c r="A128" s="2"/>
      <c r="G128" s="17">
        <v>110</v>
      </c>
      <c r="H128" s="18"/>
      <c r="I128" s="18"/>
      <c r="J128" s="18"/>
      <c r="K128" s="19">
        <v>1</v>
      </c>
      <c r="L128" s="2" t="str">
        <f t="shared" si="8"/>
        <v/>
      </c>
      <c r="N128" s="21">
        <f t="shared" si="9"/>
        <v>1</v>
      </c>
    </row>
    <row r="129" spans="1:14" x14ac:dyDescent="0.25">
      <c r="A129" s="2"/>
      <c r="G129" s="17">
        <v>111</v>
      </c>
      <c r="H129" s="18"/>
      <c r="I129" s="18"/>
      <c r="J129" s="18"/>
      <c r="K129" s="19">
        <v>1</v>
      </c>
      <c r="L129" s="2" t="str">
        <f t="shared" si="8"/>
        <v/>
      </c>
      <c r="N129" s="21">
        <f t="shared" si="9"/>
        <v>1</v>
      </c>
    </row>
    <row r="130" spans="1:14" x14ac:dyDescent="0.25">
      <c r="A130" s="2"/>
      <c r="G130" s="17">
        <v>112</v>
      </c>
      <c r="H130" s="18"/>
      <c r="I130" s="18"/>
      <c r="J130" s="18"/>
      <c r="K130" s="19">
        <v>1</v>
      </c>
      <c r="L130" s="2" t="str">
        <f t="shared" si="8"/>
        <v/>
      </c>
      <c r="N130" s="21">
        <f t="shared" si="9"/>
        <v>1</v>
      </c>
    </row>
    <row r="131" spans="1:14" x14ac:dyDescent="0.25">
      <c r="A131" s="2"/>
      <c r="G131" s="17">
        <v>113</v>
      </c>
      <c r="H131" s="18"/>
      <c r="I131" s="18"/>
      <c r="J131" s="18"/>
      <c r="K131" s="19">
        <v>1</v>
      </c>
      <c r="L131" s="2" t="str">
        <f t="shared" si="8"/>
        <v/>
      </c>
      <c r="N131" s="21">
        <f t="shared" si="9"/>
        <v>1</v>
      </c>
    </row>
    <row r="132" spans="1:14" x14ac:dyDescent="0.25">
      <c r="A132" s="2"/>
      <c r="G132" s="17">
        <v>114</v>
      </c>
      <c r="H132" s="18"/>
      <c r="I132" s="18"/>
      <c r="J132" s="18"/>
      <c r="K132" s="19">
        <v>1</v>
      </c>
      <c r="L132" s="2" t="str">
        <f t="shared" si="8"/>
        <v/>
      </c>
      <c r="N132" s="21">
        <f t="shared" si="9"/>
        <v>1</v>
      </c>
    </row>
    <row r="133" spans="1:14" x14ac:dyDescent="0.25">
      <c r="A133" s="2"/>
      <c r="G133" s="17">
        <v>115</v>
      </c>
      <c r="H133" s="18"/>
      <c r="I133" s="18"/>
      <c r="J133" s="18"/>
      <c r="K133" s="19">
        <v>1</v>
      </c>
      <c r="L133" s="2" t="str">
        <f t="shared" si="8"/>
        <v/>
      </c>
      <c r="N133" s="21">
        <f t="shared" si="9"/>
        <v>1</v>
      </c>
    </row>
    <row r="134" spans="1:14" x14ac:dyDescent="0.25">
      <c r="A134" s="2"/>
      <c r="G134" s="17">
        <v>116</v>
      </c>
      <c r="H134" s="18"/>
      <c r="I134" s="18"/>
      <c r="J134" s="18"/>
      <c r="K134" s="19">
        <v>1</v>
      </c>
      <c r="L134" s="2" t="str">
        <f t="shared" si="8"/>
        <v/>
      </c>
      <c r="N134" s="21">
        <f t="shared" si="9"/>
        <v>1</v>
      </c>
    </row>
    <row r="135" spans="1:14" x14ac:dyDescent="0.25">
      <c r="A135" s="2"/>
      <c r="G135" s="17">
        <v>117</v>
      </c>
      <c r="H135" s="18"/>
      <c r="I135" s="18"/>
      <c r="J135" s="18"/>
      <c r="K135" s="19">
        <v>1</v>
      </c>
      <c r="L135" s="2" t="str">
        <f t="shared" si="8"/>
        <v/>
      </c>
      <c r="N135" s="21">
        <f t="shared" si="9"/>
        <v>1</v>
      </c>
    </row>
    <row r="136" spans="1:14" x14ac:dyDescent="0.25">
      <c r="A136" s="2"/>
      <c r="G136" s="17">
        <v>118</v>
      </c>
      <c r="H136" s="18"/>
      <c r="I136" s="18"/>
      <c r="J136" s="18"/>
      <c r="K136" s="19">
        <v>1</v>
      </c>
      <c r="L136" s="2" t="str">
        <f t="shared" si="8"/>
        <v/>
      </c>
      <c r="N136" s="21">
        <f t="shared" si="9"/>
        <v>1</v>
      </c>
    </row>
    <row r="137" spans="1:14" x14ac:dyDescent="0.25">
      <c r="A137" s="2"/>
      <c r="G137" s="17">
        <v>119</v>
      </c>
      <c r="H137" s="18"/>
      <c r="I137" s="18"/>
      <c r="J137" s="18"/>
      <c r="K137" s="19">
        <v>1</v>
      </c>
      <c r="L137" s="2" t="str">
        <f t="shared" si="8"/>
        <v/>
      </c>
      <c r="N137" s="21">
        <f t="shared" si="9"/>
        <v>1</v>
      </c>
    </row>
    <row r="138" spans="1:14" x14ac:dyDescent="0.25">
      <c r="A138" s="2"/>
      <c r="G138" s="17">
        <v>120</v>
      </c>
      <c r="H138" s="18"/>
      <c r="I138" s="18"/>
      <c r="J138" s="18"/>
      <c r="K138" s="19">
        <v>1</v>
      </c>
      <c r="L138" s="2" t="str">
        <f t="shared" si="8"/>
        <v/>
      </c>
      <c r="N138" s="21">
        <f t="shared" si="9"/>
        <v>1</v>
      </c>
    </row>
    <row r="139" spans="1:14" x14ac:dyDescent="0.25">
      <c r="A139" s="2"/>
      <c r="G139" s="17">
        <v>121</v>
      </c>
      <c r="H139" s="18"/>
      <c r="I139" s="18"/>
      <c r="J139" s="18"/>
      <c r="K139" s="19">
        <v>1</v>
      </c>
      <c r="L139" s="2" t="str">
        <f t="shared" si="8"/>
        <v/>
      </c>
      <c r="N139" s="21">
        <f t="shared" si="9"/>
        <v>1</v>
      </c>
    </row>
    <row r="140" spans="1:14" x14ac:dyDescent="0.25">
      <c r="A140" s="2"/>
      <c r="G140" s="17">
        <v>122</v>
      </c>
      <c r="H140" s="18"/>
      <c r="I140" s="18"/>
      <c r="J140" s="18"/>
      <c r="K140" s="19">
        <v>1</v>
      </c>
      <c r="L140" s="2" t="str">
        <f t="shared" si="8"/>
        <v/>
      </c>
      <c r="N140" s="21">
        <f t="shared" si="9"/>
        <v>1</v>
      </c>
    </row>
    <row r="141" spans="1:14" x14ac:dyDescent="0.25">
      <c r="A141" s="2"/>
      <c r="G141" s="17">
        <v>123</v>
      </c>
      <c r="H141" s="18"/>
      <c r="I141" s="18"/>
      <c r="J141" s="18"/>
      <c r="K141" s="19">
        <v>1</v>
      </c>
      <c r="L141" s="2" t="str">
        <f t="shared" si="8"/>
        <v/>
      </c>
      <c r="N141" s="21">
        <f t="shared" si="9"/>
        <v>1</v>
      </c>
    </row>
    <row r="142" spans="1:14" x14ac:dyDescent="0.25">
      <c r="A142" s="2"/>
      <c r="G142" s="17">
        <v>124</v>
      </c>
      <c r="H142" s="18"/>
      <c r="I142" s="18"/>
      <c r="J142" s="18"/>
      <c r="K142" s="19">
        <v>1</v>
      </c>
      <c r="L142" s="2" t="str">
        <f t="shared" si="8"/>
        <v/>
      </c>
      <c r="N142" s="21">
        <f t="shared" si="9"/>
        <v>1</v>
      </c>
    </row>
    <row r="143" spans="1:14" x14ac:dyDescent="0.25">
      <c r="A143" s="2"/>
      <c r="G143" s="17">
        <v>125</v>
      </c>
      <c r="H143" s="18"/>
      <c r="I143" s="18"/>
      <c r="J143" s="18"/>
      <c r="K143" s="19">
        <v>1</v>
      </c>
      <c r="L143" s="2" t="str">
        <f t="shared" si="8"/>
        <v/>
      </c>
      <c r="N143" s="21">
        <f t="shared" si="9"/>
        <v>1</v>
      </c>
    </row>
    <row r="144" spans="1:14" x14ac:dyDescent="0.25">
      <c r="A144" s="2"/>
      <c r="G144" s="17">
        <v>126</v>
      </c>
      <c r="H144" s="18"/>
      <c r="I144" s="18"/>
      <c r="J144" s="18"/>
      <c r="K144" s="19">
        <v>1</v>
      </c>
      <c r="L144" s="2" t="str">
        <f t="shared" si="8"/>
        <v/>
      </c>
      <c r="N144" s="21">
        <f t="shared" si="9"/>
        <v>1</v>
      </c>
    </row>
    <row r="145" spans="1:14" x14ac:dyDescent="0.25">
      <c r="A145" s="2"/>
      <c r="G145" s="17">
        <v>127</v>
      </c>
      <c r="H145" s="18"/>
      <c r="I145" s="18"/>
      <c r="J145" s="18"/>
      <c r="K145" s="19">
        <v>1</v>
      </c>
      <c r="L145" s="2" t="str">
        <f t="shared" si="8"/>
        <v/>
      </c>
      <c r="N145" s="21">
        <f t="shared" si="9"/>
        <v>1</v>
      </c>
    </row>
    <row r="146" spans="1:14" x14ac:dyDescent="0.25">
      <c r="A146" s="2"/>
      <c r="G146" s="17">
        <v>128</v>
      </c>
      <c r="H146" s="18"/>
      <c r="I146" s="18"/>
      <c r="J146" s="18"/>
      <c r="K146" s="19">
        <v>1</v>
      </c>
      <c r="L146" s="2" t="str">
        <f t="shared" si="8"/>
        <v/>
      </c>
      <c r="N146" s="21">
        <f t="shared" si="9"/>
        <v>1</v>
      </c>
    </row>
    <row r="147" spans="1:14" x14ac:dyDescent="0.25">
      <c r="A147" s="2"/>
      <c r="G147" s="17">
        <v>129</v>
      </c>
      <c r="H147" s="18"/>
      <c r="I147" s="18"/>
      <c r="J147" s="18"/>
      <c r="K147" s="19">
        <v>1</v>
      </c>
      <c r="L147" s="2" t="str">
        <f t="shared" si="8"/>
        <v/>
      </c>
      <c r="N147" s="21">
        <f t="shared" si="9"/>
        <v>1</v>
      </c>
    </row>
    <row r="148" spans="1:14" x14ac:dyDescent="0.25">
      <c r="A148" s="2"/>
      <c r="G148" s="17">
        <v>130</v>
      </c>
      <c r="H148" s="18"/>
      <c r="I148" s="18"/>
      <c r="J148" s="18"/>
      <c r="K148" s="19">
        <v>1</v>
      </c>
      <c r="L148" s="2" t="str">
        <f t="shared" ref="L148:L193" si="10">I148&amp;J148</f>
        <v/>
      </c>
      <c r="N148" s="21">
        <f t="shared" ref="N148:N193" si="11">IFERROR(IF(J148&gt;0,VLOOKUP(J148,$A$24:$A$45,1,FALSE),1),1000)</f>
        <v>1</v>
      </c>
    </row>
    <row r="149" spans="1:14" x14ac:dyDescent="0.25">
      <c r="A149" s="2"/>
      <c r="G149" s="17">
        <v>131</v>
      </c>
      <c r="H149" s="18"/>
      <c r="I149" s="18"/>
      <c r="J149" s="18"/>
      <c r="K149" s="19">
        <v>1</v>
      </c>
      <c r="L149" s="2" t="str">
        <f t="shared" si="10"/>
        <v/>
      </c>
      <c r="N149" s="21">
        <f t="shared" si="11"/>
        <v>1</v>
      </c>
    </row>
    <row r="150" spans="1:14" x14ac:dyDescent="0.25">
      <c r="A150" s="2"/>
      <c r="G150" s="17">
        <v>132</v>
      </c>
      <c r="H150" s="18"/>
      <c r="I150" s="18"/>
      <c r="J150" s="18"/>
      <c r="K150" s="19">
        <v>1</v>
      </c>
      <c r="L150" s="2" t="str">
        <f t="shared" si="10"/>
        <v/>
      </c>
      <c r="N150" s="21">
        <f t="shared" si="11"/>
        <v>1</v>
      </c>
    </row>
    <row r="151" spans="1:14" x14ac:dyDescent="0.25">
      <c r="A151" s="2"/>
      <c r="G151" s="17">
        <v>133</v>
      </c>
      <c r="H151" s="18"/>
      <c r="I151" s="18"/>
      <c r="J151" s="18"/>
      <c r="K151" s="19">
        <v>1</v>
      </c>
      <c r="L151" s="2" t="str">
        <f t="shared" si="10"/>
        <v/>
      </c>
      <c r="N151" s="21">
        <f t="shared" si="11"/>
        <v>1</v>
      </c>
    </row>
    <row r="152" spans="1:14" x14ac:dyDescent="0.25">
      <c r="A152" s="2"/>
      <c r="G152" s="17">
        <v>134</v>
      </c>
      <c r="H152" s="18"/>
      <c r="I152" s="18"/>
      <c r="J152" s="18"/>
      <c r="K152" s="19">
        <v>1</v>
      </c>
      <c r="L152" s="2" t="str">
        <f t="shared" si="10"/>
        <v/>
      </c>
      <c r="N152" s="21">
        <f t="shared" si="11"/>
        <v>1</v>
      </c>
    </row>
    <row r="153" spans="1:14" x14ac:dyDescent="0.25">
      <c r="A153" s="2"/>
      <c r="G153" s="17">
        <v>135</v>
      </c>
      <c r="H153" s="18"/>
      <c r="I153" s="18"/>
      <c r="J153" s="18"/>
      <c r="K153" s="19">
        <v>1</v>
      </c>
      <c r="L153" s="2" t="str">
        <f t="shared" si="10"/>
        <v/>
      </c>
      <c r="N153" s="21">
        <f t="shared" si="11"/>
        <v>1</v>
      </c>
    </row>
    <row r="154" spans="1:14" x14ac:dyDescent="0.25">
      <c r="A154" s="2"/>
      <c r="G154" s="17">
        <v>136</v>
      </c>
      <c r="H154" s="18"/>
      <c r="I154" s="18"/>
      <c r="J154" s="18"/>
      <c r="K154" s="19">
        <v>1</v>
      </c>
      <c r="L154" s="2" t="str">
        <f t="shared" si="10"/>
        <v/>
      </c>
      <c r="N154" s="21">
        <f t="shared" si="11"/>
        <v>1</v>
      </c>
    </row>
    <row r="155" spans="1:14" x14ac:dyDescent="0.25">
      <c r="A155" s="2"/>
      <c r="G155" s="17">
        <v>137</v>
      </c>
      <c r="H155" s="18"/>
      <c r="I155" s="18"/>
      <c r="J155" s="18"/>
      <c r="K155" s="19">
        <v>1</v>
      </c>
      <c r="L155" s="2" t="str">
        <f t="shared" si="10"/>
        <v/>
      </c>
      <c r="N155" s="21">
        <f t="shared" si="11"/>
        <v>1</v>
      </c>
    </row>
    <row r="156" spans="1:14" x14ac:dyDescent="0.25">
      <c r="A156" s="2"/>
      <c r="G156" s="17">
        <v>138</v>
      </c>
      <c r="H156" s="18"/>
      <c r="I156" s="18"/>
      <c r="J156" s="18"/>
      <c r="K156" s="19">
        <v>1</v>
      </c>
      <c r="L156" s="2" t="str">
        <f t="shared" si="10"/>
        <v/>
      </c>
      <c r="N156" s="21">
        <f t="shared" si="11"/>
        <v>1</v>
      </c>
    </row>
    <row r="157" spans="1:14" x14ac:dyDescent="0.25">
      <c r="A157" s="2"/>
      <c r="G157" s="17">
        <v>139</v>
      </c>
      <c r="H157" s="18"/>
      <c r="I157" s="18"/>
      <c r="J157" s="18"/>
      <c r="K157" s="19">
        <v>1</v>
      </c>
      <c r="L157" s="2" t="str">
        <f t="shared" si="10"/>
        <v/>
      </c>
      <c r="N157" s="21">
        <f t="shared" si="11"/>
        <v>1</v>
      </c>
    </row>
    <row r="158" spans="1:14" x14ac:dyDescent="0.25">
      <c r="A158" s="2"/>
      <c r="G158" s="17">
        <v>140</v>
      </c>
      <c r="H158" s="18"/>
      <c r="I158" s="18"/>
      <c r="J158" s="18"/>
      <c r="K158" s="19">
        <v>1</v>
      </c>
      <c r="L158" s="2" t="str">
        <f t="shared" si="10"/>
        <v/>
      </c>
      <c r="N158" s="21">
        <f t="shared" si="11"/>
        <v>1</v>
      </c>
    </row>
    <row r="159" spans="1:14" x14ac:dyDescent="0.25">
      <c r="A159" s="2"/>
      <c r="G159" s="17">
        <v>141</v>
      </c>
      <c r="H159" s="18"/>
      <c r="I159" s="18"/>
      <c r="J159" s="18"/>
      <c r="K159" s="19">
        <v>1</v>
      </c>
      <c r="L159" s="2" t="str">
        <f t="shared" si="10"/>
        <v/>
      </c>
      <c r="N159" s="21">
        <f t="shared" si="11"/>
        <v>1</v>
      </c>
    </row>
    <row r="160" spans="1:14" x14ac:dyDescent="0.25">
      <c r="A160" s="2"/>
      <c r="G160" s="17">
        <v>142</v>
      </c>
      <c r="H160" s="18"/>
      <c r="I160" s="18"/>
      <c r="J160" s="18"/>
      <c r="K160" s="19">
        <v>1</v>
      </c>
      <c r="L160" s="2" t="str">
        <f t="shared" si="10"/>
        <v/>
      </c>
      <c r="N160" s="21">
        <f t="shared" si="11"/>
        <v>1</v>
      </c>
    </row>
    <row r="161" spans="1:14" x14ac:dyDescent="0.25">
      <c r="A161" s="2"/>
      <c r="G161" s="17">
        <v>143</v>
      </c>
      <c r="H161" s="18"/>
      <c r="I161" s="18"/>
      <c r="J161" s="18"/>
      <c r="K161" s="19">
        <v>1</v>
      </c>
      <c r="L161" s="2" t="str">
        <f t="shared" si="10"/>
        <v/>
      </c>
      <c r="N161" s="21">
        <f t="shared" si="11"/>
        <v>1</v>
      </c>
    </row>
    <row r="162" spans="1:14" x14ac:dyDescent="0.25">
      <c r="A162" s="2"/>
      <c r="G162" s="17">
        <v>144</v>
      </c>
      <c r="H162" s="18"/>
      <c r="I162" s="18"/>
      <c r="J162" s="18"/>
      <c r="K162" s="19">
        <v>1</v>
      </c>
      <c r="L162" s="2" t="str">
        <f t="shared" si="10"/>
        <v/>
      </c>
      <c r="N162" s="21">
        <f t="shared" si="11"/>
        <v>1</v>
      </c>
    </row>
    <row r="163" spans="1:14" x14ac:dyDescent="0.25">
      <c r="A163" s="2"/>
      <c r="G163" s="17">
        <v>145</v>
      </c>
      <c r="H163" s="18"/>
      <c r="I163" s="18"/>
      <c r="J163" s="18"/>
      <c r="K163" s="19">
        <v>1</v>
      </c>
      <c r="L163" s="2" t="str">
        <f t="shared" si="10"/>
        <v/>
      </c>
      <c r="N163" s="21">
        <f t="shared" si="11"/>
        <v>1</v>
      </c>
    </row>
    <row r="164" spans="1:14" x14ac:dyDescent="0.25">
      <c r="A164" s="2"/>
      <c r="G164" s="17">
        <v>146</v>
      </c>
      <c r="H164" s="18"/>
      <c r="I164" s="18"/>
      <c r="J164" s="18"/>
      <c r="K164" s="19">
        <v>1</v>
      </c>
      <c r="L164" s="2" t="str">
        <f t="shared" si="10"/>
        <v/>
      </c>
      <c r="N164" s="21">
        <f t="shared" si="11"/>
        <v>1</v>
      </c>
    </row>
    <row r="165" spans="1:14" x14ac:dyDescent="0.25">
      <c r="A165" s="2"/>
      <c r="G165" s="17">
        <v>147</v>
      </c>
      <c r="H165" s="18"/>
      <c r="I165" s="18"/>
      <c r="J165" s="18"/>
      <c r="K165" s="19">
        <v>1</v>
      </c>
      <c r="L165" s="2" t="str">
        <f t="shared" si="10"/>
        <v/>
      </c>
      <c r="N165" s="21">
        <f t="shared" si="11"/>
        <v>1</v>
      </c>
    </row>
    <row r="166" spans="1:14" x14ac:dyDescent="0.25">
      <c r="A166" s="2"/>
      <c r="G166" s="17">
        <v>148</v>
      </c>
      <c r="H166" s="18"/>
      <c r="I166" s="18"/>
      <c r="J166" s="18"/>
      <c r="K166" s="19">
        <v>1</v>
      </c>
      <c r="L166" s="2" t="str">
        <f t="shared" si="10"/>
        <v/>
      </c>
      <c r="N166" s="21">
        <f t="shared" si="11"/>
        <v>1</v>
      </c>
    </row>
    <row r="167" spans="1:14" x14ac:dyDescent="0.25">
      <c r="A167" s="2"/>
      <c r="G167" s="17">
        <v>149</v>
      </c>
      <c r="H167" s="18"/>
      <c r="I167" s="18"/>
      <c r="J167" s="18"/>
      <c r="K167" s="19">
        <v>1</v>
      </c>
      <c r="L167" s="2" t="str">
        <f t="shared" si="10"/>
        <v/>
      </c>
      <c r="N167" s="21">
        <f t="shared" si="11"/>
        <v>1</v>
      </c>
    </row>
    <row r="168" spans="1:14" x14ac:dyDescent="0.25">
      <c r="A168" s="2"/>
      <c r="G168" s="17">
        <v>150</v>
      </c>
      <c r="H168" s="18"/>
      <c r="I168" s="18"/>
      <c r="J168" s="18"/>
      <c r="K168" s="19">
        <v>1</v>
      </c>
      <c r="L168" s="2" t="str">
        <f t="shared" si="10"/>
        <v/>
      </c>
      <c r="N168" s="21">
        <f t="shared" si="11"/>
        <v>1</v>
      </c>
    </row>
    <row r="169" spans="1:14" x14ac:dyDescent="0.25">
      <c r="A169" s="2"/>
      <c r="G169" s="17">
        <v>151</v>
      </c>
      <c r="H169" s="18"/>
      <c r="I169" s="18"/>
      <c r="J169" s="18"/>
      <c r="K169" s="19">
        <v>1</v>
      </c>
      <c r="L169" s="2" t="str">
        <f t="shared" si="10"/>
        <v/>
      </c>
      <c r="N169" s="21">
        <f t="shared" si="11"/>
        <v>1</v>
      </c>
    </row>
    <row r="170" spans="1:14" x14ac:dyDescent="0.25">
      <c r="A170" s="2"/>
      <c r="G170" s="17">
        <v>152</v>
      </c>
      <c r="H170" s="18"/>
      <c r="I170" s="18"/>
      <c r="J170" s="18"/>
      <c r="K170" s="19">
        <v>1</v>
      </c>
      <c r="L170" s="2" t="str">
        <f t="shared" si="10"/>
        <v/>
      </c>
      <c r="N170" s="21">
        <f t="shared" si="11"/>
        <v>1</v>
      </c>
    </row>
    <row r="171" spans="1:14" x14ac:dyDescent="0.25">
      <c r="A171" s="2"/>
      <c r="G171" s="17">
        <v>153</v>
      </c>
      <c r="H171" s="18"/>
      <c r="I171" s="18"/>
      <c r="J171" s="18"/>
      <c r="K171" s="19">
        <v>1</v>
      </c>
      <c r="L171" s="2" t="str">
        <f t="shared" si="10"/>
        <v/>
      </c>
      <c r="N171" s="21">
        <f t="shared" si="11"/>
        <v>1</v>
      </c>
    </row>
    <row r="172" spans="1:14" x14ac:dyDescent="0.25">
      <c r="A172" s="2"/>
      <c r="G172" s="17">
        <v>154</v>
      </c>
      <c r="H172" s="18"/>
      <c r="I172" s="18"/>
      <c r="J172" s="18"/>
      <c r="K172" s="19">
        <v>1</v>
      </c>
      <c r="L172" s="2" t="str">
        <f t="shared" si="10"/>
        <v/>
      </c>
      <c r="N172" s="21">
        <f t="shared" si="11"/>
        <v>1</v>
      </c>
    </row>
    <row r="173" spans="1:14" x14ac:dyDescent="0.25">
      <c r="A173" s="2"/>
      <c r="G173" s="17">
        <v>155</v>
      </c>
      <c r="H173" s="18"/>
      <c r="I173" s="18"/>
      <c r="J173" s="18"/>
      <c r="K173" s="19">
        <v>1</v>
      </c>
      <c r="L173" s="2" t="str">
        <f t="shared" si="10"/>
        <v/>
      </c>
      <c r="N173" s="21">
        <f t="shared" si="11"/>
        <v>1</v>
      </c>
    </row>
    <row r="174" spans="1:14" x14ac:dyDescent="0.25">
      <c r="A174" s="2"/>
      <c r="G174" s="17">
        <v>156</v>
      </c>
      <c r="H174" s="18"/>
      <c r="I174" s="18"/>
      <c r="J174" s="18"/>
      <c r="K174" s="19">
        <v>1</v>
      </c>
      <c r="L174" s="2" t="str">
        <f t="shared" si="10"/>
        <v/>
      </c>
      <c r="N174" s="21">
        <f t="shared" si="11"/>
        <v>1</v>
      </c>
    </row>
    <row r="175" spans="1:14" x14ac:dyDescent="0.25">
      <c r="A175" s="2"/>
      <c r="G175" s="17">
        <v>157</v>
      </c>
      <c r="H175" s="18"/>
      <c r="I175" s="18"/>
      <c r="J175" s="18"/>
      <c r="K175" s="19">
        <v>1</v>
      </c>
      <c r="L175" s="2" t="str">
        <f t="shared" si="10"/>
        <v/>
      </c>
      <c r="N175" s="21">
        <f t="shared" si="11"/>
        <v>1</v>
      </c>
    </row>
    <row r="176" spans="1:14" x14ac:dyDescent="0.25">
      <c r="A176" s="2"/>
      <c r="G176" s="17">
        <v>158</v>
      </c>
      <c r="H176" s="18"/>
      <c r="I176" s="18"/>
      <c r="J176" s="18"/>
      <c r="K176" s="19">
        <v>1</v>
      </c>
      <c r="L176" s="2" t="str">
        <f t="shared" si="10"/>
        <v/>
      </c>
      <c r="N176" s="21">
        <f t="shared" si="11"/>
        <v>1</v>
      </c>
    </row>
    <row r="177" spans="1:14" x14ac:dyDescent="0.25">
      <c r="A177" s="2"/>
      <c r="G177" s="17">
        <v>159</v>
      </c>
      <c r="H177" s="18"/>
      <c r="I177" s="18"/>
      <c r="J177" s="18"/>
      <c r="K177" s="19">
        <v>1</v>
      </c>
      <c r="L177" s="2" t="str">
        <f t="shared" si="10"/>
        <v/>
      </c>
      <c r="N177" s="21">
        <f t="shared" si="11"/>
        <v>1</v>
      </c>
    </row>
    <row r="178" spans="1:14" x14ac:dyDescent="0.25">
      <c r="A178" s="2"/>
      <c r="G178" s="17">
        <v>160</v>
      </c>
      <c r="H178" s="18"/>
      <c r="I178" s="18"/>
      <c r="J178" s="18"/>
      <c r="K178" s="19">
        <v>1</v>
      </c>
      <c r="L178" s="2" t="str">
        <f t="shared" si="10"/>
        <v/>
      </c>
      <c r="N178" s="21">
        <f t="shared" si="11"/>
        <v>1</v>
      </c>
    </row>
    <row r="179" spans="1:14" x14ac:dyDescent="0.25">
      <c r="A179" s="2"/>
      <c r="G179" s="17">
        <v>161</v>
      </c>
      <c r="H179" s="18"/>
      <c r="I179" s="18"/>
      <c r="J179" s="18"/>
      <c r="K179" s="19">
        <v>1</v>
      </c>
      <c r="L179" s="2" t="str">
        <f t="shared" si="10"/>
        <v/>
      </c>
      <c r="N179" s="21">
        <f t="shared" si="11"/>
        <v>1</v>
      </c>
    </row>
    <row r="180" spans="1:14" x14ac:dyDescent="0.25">
      <c r="A180" s="2"/>
      <c r="G180" s="17">
        <v>162</v>
      </c>
      <c r="H180" s="18"/>
      <c r="I180" s="18"/>
      <c r="J180" s="18"/>
      <c r="K180" s="19">
        <v>1</v>
      </c>
      <c r="L180" s="2" t="str">
        <f t="shared" si="10"/>
        <v/>
      </c>
      <c r="N180" s="21">
        <f t="shared" si="11"/>
        <v>1</v>
      </c>
    </row>
    <row r="181" spans="1:14" x14ac:dyDescent="0.25">
      <c r="A181" s="2"/>
      <c r="G181" s="17">
        <v>163</v>
      </c>
      <c r="H181" s="18"/>
      <c r="I181" s="18"/>
      <c r="J181" s="18"/>
      <c r="K181" s="19">
        <v>1</v>
      </c>
      <c r="L181" s="2" t="str">
        <f t="shared" si="10"/>
        <v/>
      </c>
      <c r="N181" s="21">
        <f t="shared" si="11"/>
        <v>1</v>
      </c>
    </row>
    <row r="182" spans="1:14" x14ac:dyDescent="0.25">
      <c r="A182" s="2"/>
      <c r="G182" s="17">
        <v>164</v>
      </c>
      <c r="H182" s="18"/>
      <c r="I182" s="18"/>
      <c r="J182" s="18"/>
      <c r="K182" s="19">
        <v>1</v>
      </c>
      <c r="L182" s="2" t="str">
        <f t="shared" si="10"/>
        <v/>
      </c>
      <c r="N182" s="21">
        <f t="shared" si="11"/>
        <v>1</v>
      </c>
    </row>
    <row r="183" spans="1:14" x14ac:dyDescent="0.25">
      <c r="A183" s="2"/>
      <c r="G183" s="17">
        <v>165</v>
      </c>
      <c r="H183" s="18"/>
      <c r="I183" s="18"/>
      <c r="J183" s="18"/>
      <c r="K183" s="19">
        <v>1</v>
      </c>
      <c r="L183" s="2" t="str">
        <f t="shared" si="10"/>
        <v/>
      </c>
      <c r="N183" s="21">
        <f t="shared" si="11"/>
        <v>1</v>
      </c>
    </row>
    <row r="184" spans="1:14" x14ac:dyDescent="0.25">
      <c r="A184" s="2"/>
      <c r="G184" s="17">
        <v>166</v>
      </c>
      <c r="H184" s="18"/>
      <c r="I184" s="18"/>
      <c r="J184" s="18"/>
      <c r="K184" s="19">
        <v>1</v>
      </c>
      <c r="L184" s="2" t="str">
        <f t="shared" si="10"/>
        <v/>
      </c>
      <c r="N184" s="21">
        <f t="shared" si="11"/>
        <v>1</v>
      </c>
    </row>
    <row r="185" spans="1:14" x14ac:dyDescent="0.25">
      <c r="A185" s="2"/>
      <c r="G185" s="17">
        <v>167</v>
      </c>
      <c r="H185" s="18"/>
      <c r="I185" s="18"/>
      <c r="J185" s="18"/>
      <c r="K185" s="19">
        <v>1</v>
      </c>
      <c r="L185" s="2" t="str">
        <f t="shared" si="10"/>
        <v/>
      </c>
      <c r="N185" s="21">
        <f t="shared" si="11"/>
        <v>1</v>
      </c>
    </row>
    <row r="186" spans="1:14" x14ac:dyDescent="0.25">
      <c r="A186" s="2"/>
      <c r="G186" s="17">
        <v>168</v>
      </c>
      <c r="H186" s="18"/>
      <c r="I186" s="18"/>
      <c r="J186" s="18"/>
      <c r="K186" s="19">
        <v>1</v>
      </c>
      <c r="L186" s="2" t="str">
        <f t="shared" si="10"/>
        <v/>
      </c>
      <c r="N186" s="21">
        <f t="shared" si="11"/>
        <v>1</v>
      </c>
    </row>
    <row r="187" spans="1:14" x14ac:dyDescent="0.25">
      <c r="A187" s="2"/>
      <c r="G187" s="17">
        <v>169</v>
      </c>
      <c r="H187" s="18"/>
      <c r="I187" s="18"/>
      <c r="J187" s="18"/>
      <c r="K187" s="19">
        <v>1</v>
      </c>
      <c r="L187" s="2" t="str">
        <f t="shared" si="10"/>
        <v/>
      </c>
      <c r="N187" s="21">
        <f t="shared" si="11"/>
        <v>1</v>
      </c>
    </row>
    <row r="188" spans="1:14" x14ac:dyDescent="0.25">
      <c r="A188" s="2"/>
      <c r="G188" s="17">
        <v>170</v>
      </c>
      <c r="H188" s="18"/>
      <c r="I188" s="18"/>
      <c r="J188" s="18"/>
      <c r="K188" s="19">
        <v>1</v>
      </c>
      <c r="L188" s="2" t="str">
        <f t="shared" si="10"/>
        <v/>
      </c>
      <c r="N188" s="21">
        <f t="shared" si="11"/>
        <v>1</v>
      </c>
    </row>
    <row r="189" spans="1:14" x14ac:dyDescent="0.25">
      <c r="A189" s="2"/>
      <c r="G189" s="17">
        <v>171</v>
      </c>
      <c r="H189" s="18"/>
      <c r="I189" s="18"/>
      <c r="J189" s="18"/>
      <c r="K189" s="19">
        <v>1</v>
      </c>
      <c r="L189" s="2" t="str">
        <f t="shared" si="10"/>
        <v/>
      </c>
      <c r="N189" s="21">
        <f t="shared" si="11"/>
        <v>1</v>
      </c>
    </row>
    <row r="190" spans="1:14" x14ac:dyDescent="0.25">
      <c r="A190" s="2"/>
      <c r="G190" s="17">
        <v>172</v>
      </c>
      <c r="H190" s="18"/>
      <c r="I190" s="18"/>
      <c r="J190" s="18"/>
      <c r="K190" s="19">
        <v>1</v>
      </c>
      <c r="L190" s="2" t="str">
        <f t="shared" si="10"/>
        <v/>
      </c>
      <c r="N190" s="21">
        <f t="shared" si="11"/>
        <v>1</v>
      </c>
    </row>
    <row r="191" spans="1:14" x14ac:dyDescent="0.25">
      <c r="A191" s="2"/>
      <c r="G191" s="17">
        <v>173</v>
      </c>
      <c r="H191" s="18"/>
      <c r="I191" s="18"/>
      <c r="J191" s="18"/>
      <c r="K191" s="19">
        <v>1</v>
      </c>
      <c r="L191" s="2" t="str">
        <f t="shared" si="10"/>
        <v/>
      </c>
      <c r="N191" s="21">
        <f t="shared" si="11"/>
        <v>1</v>
      </c>
    </row>
    <row r="192" spans="1:14" x14ac:dyDescent="0.25">
      <c r="A192" s="2"/>
      <c r="G192" s="17">
        <v>174</v>
      </c>
      <c r="H192" s="18"/>
      <c r="I192" s="18"/>
      <c r="J192" s="18"/>
      <c r="K192" s="19">
        <v>1</v>
      </c>
      <c r="L192" s="2" t="str">
        <f t="shared" si="10"/>
        <v/>
      </c>
      <c r="N192" s="21">
        <f t="shared" si="11"/>
        <v>1</v>
      </c>
    </row>
    <row r="193" spans="1:14" ht="15.75" thickBot="1" x14ac:dyDescent="0.3">
      <c r="A193" s="2"/>
      <c r="G193" s="45">
        <v>175</v>
      </c>
      <c r="H193" s="41"/>
      <c r="I193" s="41"/>
      <c r="J193" s="41"/>
      <c r="K193" s="42">
        <v>1</v>
      </c>
      <c r="L193" s="2" t="str">
        <f t="shared" si="10"/>
        <v/>
      </c>
      <c r="N193" s="21">
        <f t="shared" si="11"/>
        <v>1</v>
      </c>
    </row>
    <row r="194" spans="1:14" x14ac:dyDescent="0.25">
      <c r="N194" s="2">
        <f>SUM(N19:N193)</f>
        <v>128</v>
      </c>
    </row>
  </sheetData>
  <sheetProtection password="CA69" sheet="1" objects="1" scenarios="1"/>
  <protectedRanges>
    <protectedRange sqref="H41:K193 K19:K31 I32:K40" name="Oblast1"/>
    <protectedRange sqref="A24:A44" name="Oblast1_1"/>
    <protectedRange sqref="I19:I23" name="Oblast1_2"/>
    <protectedRange sqref="J19:J23" name="Oblast1_3"/>
    <protectedRange sqref="I24:J31" name="Oblast1_4"/>
    <protectedRange sqref="H19:H40" name="Oblast1_5"/>
  </protectedRanges>
  <mergeCells count="7">
    <mergeCell ref="H16:K16"/>
    <mergeCell ref="G11:I12"/>
    <mergeCell ref="G8:I8"/>
    <mergeCell ref="G9:I10"/>
    <mergeCell ref="G5:H5"/>
    <mergeCell ref="G6:H6"/>
    <mergeCell ref="J8:K12"/>
  </mergeCells>
  <conditionalFormatting sqref="E48">
    <cfRule type="cellIs" dxfId="18" priority="15" operator="equal">
      <formula>"""Chyba"""</formula>
    </cfRule>
  </conditionalFormatting>
  <conditionalFormatting sqref="K6 G6">
    <cfRule type="cellIs" dxfId="17" priority="11" operator="equal">
      <formula>"Ano"</formula>
    </cfRule>
    <cfRule type="cellIs" dxfId="16" priority="12" operator="equal">
      <formula>"Chyba"</formula>
    </cfRule>
    <cfRule type="cellIs" dxfId="15" priority="13" operator="equal">
      <formula>"""Chyba"""</formula>
    </cfRule>
    <cfRule type="cellIs" dxfId="14" priority="14" operator="equal">
      <formula>"""Chyba"""</formula>
    </cfRule>
  </conditionalFormatting>
  <conditionalFormatting sqref="E18">
    <cfRule type="cellIs" dxfId="13" priority="9" operator="greaterThan">
      <formula>0.49</formula>
    </cfRule>
  </conditionalFormatting>
  <conditionalFormatting sqref="E24:E45">
    <cfRule type="cellIs" dxfId="12" priority="8" operator="greaterThan">
      <formula>0.49</formula>
    </cfRule>
  </conditionalFormatting>
  <conditionalFormatting sqref="G9">
    <cfRule type="cellIs" dxfId="11" priority="6" operator="equal">
      <formula>"2. Zájmová sdružení jsou v pořádku"</formula>
    </cfRule>
  </conditionalFormatting>
  <conditionalFormatting sqref="G11:I12">
    <cfRule type="cellIs" dxfId="10" priority="5" operator="equal">
      <formula>"3. Sektory jsou v pořádku "</formula>
    </cfRule>
  </conditionalFormatting>
  <conditionalFormatting sqref="G8">
    <cfRule type="cellIs" dxfId="9" priority="4" operator="equal">
      <formula>"1. Počet partnerů je v pořádku. "</formula>
    </cfRule>
  </conditionalFormatting>
  <conditionalFormatting sqref="H19:H193">
    <cfRule type="duplicateValues" dxfId="8" priority="3"/>
  </conditionalFormatting>
  <conditionalFormatting sqref="A24:A45">
    <cfRule type="duplicateValues" dxfId="7" priority="2"/>
  </conditionalFormatting>
  <conditionalFormatting sqref="J8:K12">
    <cfRule type="cellIs" dxfId="6" priority="1" operator="equal">
      <formula>"Došlo k přejmenování zájmové skupiny v tabulce Zájmové skupiny! Opravte tuto skutečnost ve sloupci Zájmové skupiny (tabulky Partneři MAS)"</formula>
    </cfRule>
  </conditionalFormatting>
  <dataValidations count="2">
    <dataValidation type="list" allowBlank="1" showInputMessage="1" showErrorMessage="1" sqref="I19:I193">
      <formula1>$A$17:$A$20</formula1>
    </dataValidation>
    <dataValidation type="list" allowBlank="1" showInputMessage="1" showErrorMessage="1" sqref="J19:J193">
      <formula1>$A$24:$A$45</formula1>
    </dataValidation>
  </dataValidations>
  <pageMargins left="0.2" right="0.16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R39"/>
  <sheetViews>
    <sheetView topLeftCell="A4" workbookViewId="0">
      <selection activeCell="I13" sqref="I13"/>
    </sheetView>
  </sheetViews>
  <sheetFormatPr defaultRowHeight="15" x14ac:dyDescent="0.25"/>
  <cols>
    <col min="1" max="1" width="9.140625" style="2"/>
    <col min="2" max="2" width="22.42578125" style="2" bestFit="1" customWidth="1"/>
    <col min="3" max="3" width="14.7109375" style="2" hidden="1" customWidth="1"/>
    <col min="4" max="4" width="9.5703125" style="2" hidden="1" customWidth="1"/>
    <col min="5" max="6" width="14.42578125" style="2" hidden="1" customWidth="1"/>
    <col min="7" max="8" width="14.7109375" style="2" hidden="1" customWidth="1"/>
    <col min="9" max="9" width="11.85546875" style="2" customWidth="1"/>
    <col min="10" max="10" width="9.140625" style="52" hidden="1" customWidth="1"/>
    <col min="11" max="11" width="20.28515625" style="2" customWidth="1"/>
    <col min="12" max="12" width="21.5703125" style="2" hidden="1" customWidth="1"/>
    <col min="13" max="13" width="24" style="2" bestFit="1" customWidth="1"/>
    <col min="14" max="14" width="13.5703125" style="2" bestFit="1" customWidth="1"/>
    <col min="15" max="15" width="13.28515625" style="2" bestFit="1" customWidth="1"/>
    <col min="16" max="16384" width="9.140625" style="2"/>
  </cols>
  <sheetData>
    <row r="7" spans="2:18" ht="15.75" thickBot="1" x14ac:dyDescent="0.3"/>
    <row r="8" spans="2:18" ht="45.75" thickBot="1" x14ac:dyDescent="0.3">
      <c r="B8" s="3" t="s">
        <v>25</v>
      </c>
      <c r="C8" s="44"/>
    </row>
    <row r="9" spans="2:18" ht="15.75" thickBot="1" x14ac:dyDescent="0.3">
      <c r="B9" s="58">
        <f>COUNTIF('Partneři MAS'!B24:B45,"&gt;0")</f>
        <v>3</v>
      </c>
      <c r="C9" s="44"/>
    </row>
    <row r="11" spans="2:18" ht="15.75" thickBot="1" x14ac:dyDescent="0.3"/>
    <row r="12" spans="2:18" ht="75.75" thickBot="1" x14ac:dyDescent="0.3">
      <c r="B12" s="3" t="s">
        <v>1</v>
      </c>
      <c r="C12" s="71" t="s">
        <v>24</v>
      </c>
      <c r="D12" s="71" t="s">
        <v>23</v>
      </c>
      <c r="E12" s="72" t="s">
        <v>21</v>
      </c>
      <c r="F12" s="72" t="s">
        <v>19</v>
      </c>
      <c r="G12" s="72" t="s">
        <v>22</v>
      </c>
      <c r="H12" s="3" t="s">
        <v>20</v>
      </c>
      <c r="I12" s="3" t="s">
        <v>26</v>
      </c>
      <c r="J12" s="44"/>
      <c r="K12" s="3" t="s">
        <v>27</v>
      </c>
      <c r="L12" s="3" t="s">
        <v>16</v>
      </c>
      <c r="M12" s="3" t="s">
        <v>15</v>
      </c>
      <c r="N12" s="3" t="s">
        <v>17</v>
      </c>
      <c r="O12" s="3" t="s">
        <v>18</v>
      </c>
      <c r="Q12" s="114" t="str">
        <f>IF(N35&gt;0.49,"POZOR, veřejný sektor po přepočtu má více než 49% hlasovacích práv!","Poměr mezi veřejným a soukromým sektorem je po přepočtu v pořádku.")</f>
        <v>Poměr mezi veřejným a soukromým sektorem je po přepočtu v pořádku.</v>
      </c>
      <c r="R12" s="115"/>
    </row>
    <row r="13" spans="2:18" ht="15.75" thickBot="1" x14ac:dyDescent="0.3">
      <c r="B13" s="68" t="str">
        <f>IF('Partneři MAS'!A24=0,"",'Partneři MAS'!A24)</f>
        <v>Příroda</v>
      </c>
      <c r="C13" s="59">
        <f>'Partneři MAS'!B24</f>
        <v>16</v>
      </c>
      <c r="D13" s="59">
        <f>IF('Partneři MAS'!A24=0,0,SUMIF('Partneři MAS'!$J$19:$J$193,'Možnost přepočtu'!B13,'Partneři MAS'!$K$19:$K$193))</f>
        <v>16</v>
      </c>
      <c r="E13" s="73">
        <f>SUMIF('Partneři MAS'!$L$19:$L$193,'Partneři MAS'!M24,'Partneři MAS'!$K$19:$K$193)</f>
        <v>7</v>
      </c>
      <c r="F13" s="73">
        <f>COUNTIF('Partneři MAS'!$L$19:$L$193,'Partneři MAS'!M24)</f>
        <v>7</v>
      </c>
      <c r="G13" s="73">
        <f>D13-E13</f>
        <v>9</v>
      </c>
      <c r="H13" s="65">
        <f>C13-F13</f>
        <v>9</v>
      </c>
      <c r="I13" s="87">
        <f>'Partneři MAS'!E24</f>
        <v>0.34042553191489361</v>
      </c>
      <c r="J13" s="47"/>
      <c r="K13" s="48">
        <f>IFERROR(IF(VALUE(TRIM(CLEAN(C13)))&gt;0,100/(100*$B$9),0),"")</f>
        <v>0.33333333333333331</v>
      </c>
      <c r="L13" s="49">
        <f>IFERROR($C$35*K13,"")</f>
        <v>15.666666666666666</v>
      </c>
      <c r="M13" s="50">
        <f t="shared" ref="M13:M35" si="0">IFERROR(L13/C13,"")</f>
        <v>0.97916666666666663</v>
      </c>
      <c r="N13" s="49">
        <f t="shared" ref="N13:N34" si="1">IFERROR(M13*F13,"")</f>
        <v>6.8541666666666661</v>
      </c>
      <c r="O13" s="51">
        <f t="shared" ref="O13:O34" si="2">IFERROR(M13*H13,"")</f>
        <v>8.8125</v>
      </c>
      <c r="Q13" s="116"/>
      <c r="R13" s="117"/>
    </row>
    <row r="14" spans="2:18" x14ac:dyDescent="0.25">
      <c r="B14" s="69" t="str">
        <f>IF('Partneři MAS'!A25=0,"",'Partneři MAS'!A25)</f>
        <v>Podnikání</v>
      </c>
      <c r="C14" s="59">
        <f>'Partneři MAS'!B25</f>
        <v>15</v>
      </c>
      <c r="D14" s="59">
        <f>IF('Partneři MAS'!A25=0,0,SUMIF('Partneři MAS'!$J$19:$J$193,'Možnost přepočtu'!B14,'Partneři MAS'!$K$19:$K$193))</f>
        <v>15</v>
      </c>
      <c r="E14" s="73">
        <f>SUMIF('Partneři MAS'!$L$19:$L$193,'Partneři MAS'!M25,'Partneři MAS'!$K$19:$K$193)</f>
        <v>6</v>
      </c>
      <c r="F14" s="73">
        <f>COUNTIF('Partneři MAS'!$L$19:$L$193,'Partneři MAS'!M25)</f>
        <v>6</v>
      </c>
      <c r="G14" s="73">
        <f>D14-E14</f>
        <v>9</v>
      </c>
      <c r="H14" s="65">
        <f>C14-F14</f>
        <v>9</v>
      </c>
      <c r="I14" s="88">
        <f>'Partneři MAS'!E25</f>
        <v>0.31914893617021278</v>
      </c>
      <c r="J14" s="47"/>
      <c r="K14" s="48">
        <f t="shared" ref="K14:K34" si="3">IFERROR(IF(VALUE(TRIM(CLEAN(C14)))&gt;0,100/(100*$B$9),0),"")</f>
        <v>0.33333333333333331</v>
      </c>
      <c r="L14" s="49">
        <f t="shared" ref="L14:L34" si="4">IFERROR($C$35*K14,"")</f>
        <v>15.666666666666666</v>
      </c>
      <c r="M14" s="50">
        <f t="shared" si="0"/>
        <v>1.0444444444444445</v>
      </c>
      <c r="N14" s="49">
        <f t="shared" si="1"/>
        <v>6.2666666666666675</v>
      </c>
      <c r="O14" s="51">
        <f t="shared" si="2"/>
        <v>9.4</v>
      </c>
    </row>
    <row r="15" spans="2:18" x14ac:dyDescent="0.25">
      <c r="B15" s="69" t="str">
        <f>IF('Partneři MAS'!A26=0,"",'Partneři MAS'!A26)</f>
        <v>Lidi</v>
      </c>
      <c r="C15" s="59">
        <f>'Partneři MAS'!B26</f>
        <v>16</v>
      </c>
      <c r="D15" s="59">
        <f>IF('Partneři MAS'!A26=0,0,SUMIF('Partneři MAS'!$J$19:$J$193,'Možnost přepočtu'!B15,'Partneři MAS'!$K$19:$K$193))</f>
        <v>16</v>
      </c>
      <c r="E15" s="73">
        <f>SUMIF('Partneři MAS'!$L$19:$L$193,'Partneři MAS'!M26,'Partneři MAS'!$K$19:$K$193)</f>
        <v>7</v>
      </c>
      <c r="F15" s="73">
        <f>COUNTIF('Partneři MAS'!$L$19:$L$193,'Partneři MAS'!M26)</f>
        <v>7</v>
      </c>
      <c r="G15" s="73">
        <f t="shared" ref="G15:G34" si="5">D15-E15</f>
        <v>9</v>
      </c>
      <c r="H15" s="65">
        <f t="shared" ref="H15:H34" si="6">C15-F15</f>
        <v>9</v>
      </c>
      <c r="I15" s="88">
        <f>'Partneři MAS'!E26</f>
        <v>0.34042553191489361</v>
      </c>
      <c r="J15" s="47"/>
      <c r="K15" s="48">
        <f t="shared" si="3"/>
        <v>0.33333333333333331</v>
      </c>
      <c r="L15" s="49">
        <f t="shared" si="4"/>
        <v>15.666666666666666</v>
      </c>
      <c r="M15" s="50">
        <f t="shared" si="0"/>
        <v>0.97916666666666663</v>
      </c>
      <c r="N15" s="49">
        <f t="shared" si="1"/>
        <v>6.8541666666666661</v>
      </c>
      <c r="O15" s="51">
        <f t="shared" si="2"/>
        <v>8.8125</v>
      </c>
    </row>
    <row r="16" spans="2:18" x14ac:dyDescent="0.25">
      <c r="B16" s="69" t="str">
        <f>IF('Partneři MAS'!A27=0,"",'Partneři MAS'!A27)</f>
        <v/>
      </c>
      <c r="C16" s="59">
        <f>'Partneři MAS'!B27</f>
        <v>0</v>
      </c>
      <c r="D16" s="59">
        <f>IF('Partneři MAS'!A27=0,0,SUMIF('Partneři MAS'!$J$19:$J$193,'Možnost přepočtu'!B16,'Partneři MAS'!$K$19:$K$193))</f>
        <v>0</v>
      </c>
      <c r="E16" s="73">
        <f>SUMIF('Partneři MAS'!$L$19:$L$193,'Partneři MAS'!M27,'Partneři MAS'!$K$19:$K$193)</f>
        <v>1</v>
      </c>
      <c r="F16" s="73">
        <f>COUNTIF('Partneři MAS'!$L$19:$L$193,'Partneři MAS'!M27)</f>
        <v>1</v>
      </c>
      <c r="G16" s="73">
        <f t="shared" si="5"/>
        <v>-1</v>
      </c>
      <c r="H16" s="65">
        <f t="shared" si="6"/>
        <v>-1</v>
      </c>
      <c r="I16" s="88">
        <f>'Partneři MAS'!E27</f>
        <v>0</v>
      </c>
      <c r="J16" s="47"/>
      <c r="K16" s="48">
        <f t="shared" si="3"/>
        <v>0</v>
      </c>
      <c r="L16" s="49">
        <f t="shared" si="4"/>
        <v>0</v>
      </c>
      <c r="M16" s="50" t="str">
        <f t="shared" si="0"/>
        <v/>
      </c>
      <c r="N16" s="49" t="str">
        <f t="shared" si="1"/>
        <v/>
      </c>
      <c r="O16" s="51" t="str">
        <f t="shared" si="2"/>
        <v/>
      </c>
    </row>
    <row r="17" spans="2:15" x14ac:dyDescent="0.25">
      <c r="B17" s="69" t="str">
        <f>IF('Partneři MAS'!A28=0,"",'Partneři MAS'!A28)</f>
        <v/>
      </c>
      <c r="C17" s="59">
        <f>'Partneři MAS'!B28</f>
        <v>0</v>
      </c>
      <c r="D17" s="59">
        <f>IF('Partneři MAS'!A28=0,0,SUMIF('Partneři MAS'!$J$19:$J$193,'Možnost přepočtu'!B17,'Partneři MAS'!$K$19:$K$193))</f>
        <v>0</v>
      </c>
      <c r="E17" s="73">
        <f>SUMIF('Partneři MAS'!$L$19:$L$193,'Partneři MAS'!M28,'Partneři MAS'!$K$19:$K$193)</f>
        <v>1</v>
      </c>
      <c r="F17" s="73">
        <f>COUNTIF('Partneři MAS'!$L$19:$L$193,'Partneři MAS'!M28)</f>
        <v>1</v>
      </c>
      <c r="G17" s="73">
        <f t="shared" si="5"/>
        <v>-1</v>
      </c>
      <c r="H17" s="65">
        <f t="shared" si="6"/>
        <v>-1</v>
      </c>
      <c r="I17" s="88">
        <f>'Partneři MAS'!E28</f>
        <v>0</v>
      </c>
      <c r="J17" s="47"/>
      <c r="K17" s="48">
        <f t="shared" si="3"/>
        <v>0</v>
      </c>
      <c r="L17" s="49">
        <f t="shared" si="4"/>
        <v>0</v>
      </c>
      <c r="M17" s="50" t="str">
        <f t="shared" si="0"/>
        <v/>
      </c>
      <c r="N17" s="49" t="str">
        <f t="shared" si="1"/>
        <v/>
      </c>
      <c r="O17" s="51" t="str">
        <f t="shared" si="2"/>
        <v/>
      </c>
    </row>
    <row r="18" spans="2:15" x14ac:dyDescent="0.25">
      <c r="B18" s="69" t="str">
        <f>IF('Partneři MAS'!A29=0,"",'Partneři MAS'!A29)</f>
        <v/>
      </c>
      <c r="C18" s="59">
        <f>'Partneři MAS'!B29</f>
        <v>0</v>
      </c>
      <c r="D18" s="59">
        <f>IF('Partneři MAS'!A29=0,0,SUMIF('Partneři MAS'!$J$19:$J$193,'Možnost přepočtu'!B18,'Partneři MAS'!$K$19:$K$193))</f>
        <v>0</v>
      </c>
      <c r="E18" s="73">
        <f>SUMIF('Partneři MAS'!$L$19:$L$193,'Partneři MAS'!M29,'Partneři MAS'!$K$19:$K$193)</f>
        <v>1</v>
      </c>
      <c r="F18" s="73">
        <f>COUNTIF('Partneři MAS'!$L$19:$L$193,'Partneři MAS'!M29)</f>
        <v>1</v>
      </c>
      <c r="G18" s="73">
        <f t="shared" si="5"/>
        <v>-1</v>
      </c>
      <c r="H18" s="65">
        <f t="shared" si="6"/>
        <v>-1</v>
      </c>
      <c r="I18" s="88">
        <f>'Partneři MAS'!E29</f>
        <v>0</v>
      </c>
      <c r="J18" s="47"/>
      <c r="K18" s="48">
        <f t="shared" si="3"/>
        <v>0</v>
      </c>
      <c r="L18" s="49">
        <f t="shared" si="4"/>
        <v>0</v>
      </c>
      <c r="M18" s="50" t="str">
        <f t="shared" si="0"/>
        <v/>
      </c>
      <c r="N18" s="49" t="str">
        <f t="shared" si="1"/>
        <v/>
      </c>
      <c r="O18" s="51" t="str">
        <f t="shared" si="2"/>
        <v/>
      </c>
    </row>
    <row r="19" spans="2:15" x14ac:dyDescent="0.25">
      <c r="B19" s="69" t="str">
        <f>IF('Partneři MAS'!A30=0,"",'Partneři MAS'!A30)</f>
        <v/>
      </c>
      <c r="C19" s="59">
        <f>'Partneři MAS'!B30</f>
        <v>0</v>
      </c>
      <c r="D19" s="59">
        <f>IF('Partneři MAS'!A30=0,0,SUMIF('Partneři MAS'!$J$19:$J$193,'Možnost přepočtu'!B19,'Partneři MAS'!$K$19:$K$193))</f>
        <v>0</v>
      </c>
      <c r="E19" s="73">
        <f>SUMIF('Partneři MAS'!$L$19:$L$193,'Partneři MAS'!M30,'Partneři MAS'!$K$19:$K$193)</f>
        <v>1</v>
      </c>
      <c r="F19" s="73">
        <f>COUNTIF('Partneři MAS'!$L$19:$L$193,'Partneři MAS'!M30)</f>
        <v>1</v>
      </c>
      <c r="G19" s="73">
        <f t="shared" si="5"/>
        <v>-1</v>
      </c>
      <c r="H19" s="65">
        <f t="shared" si="6"/>
        <v>-1</v>
      </c>
      <c r="I19" s="88">
        <f>'Partneři MAS'!E30</f>
        <v>0</v>
      </c>
      <c r="J19" s="47"/>
      <c r="K19" s="48">
        <f t="shared" si="3"/>
        <v>0</v>
      </c>
      <c r="L19" s="49">
        <f t="shared" si="4"/>
        <v>0</v>
      </c>
      <c r="M19" s="50" t="str">
        <f t="shared" si="0"/>
        <v/>
      </c>
      <c r="N19" s="49" t="str">
        <f t="shared" si="1"/>
        <v/>
      </c>
      <c r="O19" s="51" t="str">
        <f t="shared" si="2"/>
        <v/>
      </c>
    </row>
    <row r="20" spans="2:15" x14ac:dyDescent="0.25">
      <c r="B20" s="69" t="str">
        <f>IF('Partneři MAS'!A31=0,"",'Partneři MAS'!A31)</f>
        <v/>
      </c>
      <c r="C20" s="59">
        <f>'Partneři MAS'!B31</f>
        <v>0</v>
      </c>
      <c r="D20" s="59">
        <f>IF('Partneři MAS'!A31=0,0,SUMIF('Partneři MAS'!$J$19:$J$193,'Možnost přepočtu'!B20,'Partneři MAS'!$K$19:$K$193))</f>
        <v>0</v>
      </c>
      <c r="E20" s="73">
        <f>SUMIF('Partneři MAS'!$L$19:$L$193,'Partneři MAS'!M31,'Partneři MAS'!$K$19:$K$193)</f>
        <v>1</v>
      </c>
      <c r="F20" s="73">
        <f>COUNTIF('Partneři MAS'!$L$19:$L$193,'Partneři MAS'!M31)</f>
        <v>1</v>
      </c>
      <c r="G20" s="73">
        <f t="shared" si="5"/>
        <v>-1</v>
      </c>
      <c r="H20" s="65">
        <f t="shared" si="6"/>
        <v>-1</v>
      </c>
      <c r="I20" s="88">
        <f>'Partneři MAS'!E31</f>
        <v>0</v>
      </c>
      <c r="J20" s="47"/>
      <c r="K20" s="48">
        <f t="shared" si="3"/>
        <v>0</v>
      </c>
      <c r="L20" s="49">
        <f t="shared" si="4"/>
        <v>0</v>
      </c>
      <c r="M20" s="50" t="str">
        <f t="shared" si="0"/>
        <v/>
      </c>
      <c r="N20" s="49" t="str">
        <f t="shared" si="1"/>
        <v/>
      </c>
      <c r="O20" s="51" t="str">
        <f t="shared" si="2"/>
        <v/>
      </c>
    </row>
    <row r="21" spans="2:15" x14ac:dyDescent="0.25">
      <c r="B21" s="69" t="str">
        <f>IF('Partneři MAS'!A32=0,"",'Partneři MAS'!A32)</f>
        <v/>
      </c>
      <c r="C21" s="59">
        <f>'Partneři MAS'!B32</f>
        <v>0</v>
      </c>
      <c r="D21" s="59">
        <f>IF('Partneři MAS'!A32=0,0,SUMIF('Partneři MAS'!$J$19:$J$193,'Možnost přepočtu'!B21,'Partneři MAS'!$K$19:$K$193))</f>
        <v>0</v>
      </c>
      <c r="E21" s="73">
        <f>SUMIF('Partneři MAS'!$L$19:$L$193,'Partneři MAS'!M32,'Partneři MAS'!$K$19:$K$193)</f>
        <v>1</v>
      </c>
      <c r="F21" s="73">
        <f>COUNTIF('Partneři MAS'!$L$19:$L$193,'Partneři MAS'!M32)</f>
        <v>1</v>
      </c>
      <c r="G21" s="73">
        <f t="shared" si="5"/>
        <v>-1</v>
      </c>
      <c r="H21" s="65">
        <f t="shared" si="6"/>
        <v>-1</v>
      </c>
      <c r="I21" s="88">
        <f>'Partneři MAS'!E32</f>
        <v>0</v>
      </c>
      <c r="J21" s="47"/>
      <c r="K21" s="48">
        <f t="shared" si="3"/>
        <v>0</v>
      </c>
      <c r="L21" s="49">
        <f t="shared" si="4"/>
        <v>0</v>
      </c>
      <c r="M21" s="50" t="str">
        <f t="shared" si="0"/>
        <v/>
      </c>
      <c r="N21" s="49" t="str">
        <f t="shared" si="1"/>
        <v/>
      </c>
      <c r="O21" s="51" t="str">
        <f t="shared" si="2"/>
        <v/>
      </c>
    </row>
    <row r="22" spans="2:15" x14ac:dyDescent="0.25">
      <c r="B22" s="69" t="str">
        <f>IF('Partneři MAS'!A33=0,"",'Partneři MAS'!A33)</f>
        <v/>
      </c>
      <c r="C22" s="59">
        <f>'Partneři MAS'!B33</f>
        <v>0</v>
      </c>
      <c r="D22" s="59">
        <f>IF('Partneři MAS'!A33=0,0,SUMIF('Partneři MAS'!$J$19:$J$193,'Možnost přepočtu'!B22,'Partneři MAS'!$K$19:$K$193))</f>
        <v>0</v>
      </c>
      <c r="E22" s="73">
        <f>SUMIF('Partneři MAS'!$L$19:$L$193,'Partneři MAS'!M33,'Partneři MAS'!$K$19:$K$193)</f>
        <v>1</v>
      </c>
      <c r="F22" s="73">
        <f>COUNTIF('Partneři MAS'!$L$19:$L$193,'Partneři MAS'!M33)</f>
        <v>1</v>
      </c>
      <c r="G22" s="73">
        <f t="shared" si="5"/>
        <v>-1</v>
      </c>
      <c r="H22" s="65">
        <f t="shared" si="6"/>
        <v>-1</v>
      </c>
      <c r="I22" s="88">
        <f>'Partneři MAS'!E33</f>
        <v>0</v>
      </c>
      <c r="J22" s="47"/>
      <c r="K22" s="48">
        <f t="shared" si="3"/>
        <v>0</v>
      </c>
      <c r="L22" s="49">
        <f t="shared" si="4"/>
        <v>0</v>
      </c>
      <c r="M22" s="50" t="str">
        <f t="shared" si="0"/>
        <v/>
      </c>
      <c r="N22" s="49" t="str">
        <f t="shared" si="1"/>
        <v/>
      </c>
      <c r="O22" s="51" t="str">
        <f t="shared" si="2"/>
        <v/>
      </c>
    </row>
    <row r="23" spans="2:15" x14ac:dyDescent="0.25">
      <c r="B23" s="69" t="str">
        <f>IF('Partneři MAS'!A34=0,"",'Partneři MAS'!A34)</f>
        <v/>
      </c>
      <c r="C23" s="59">
        <f>'Partneři MAS'!B34</f>
        <v>0</v>
      </c>
      <c r="D23" s="59">
        <f>IF('Partneři MAS'!A34=0,0,SUMIF('Partneři MAS'!$J$19:$J$193,'Možnost přepočtu'!B23,'Partneři MAS'!$K$19:$K$193))</f>
        <v>0</v>
      </c>
      <c r="E23" s="73">
        <f>SUMIF('Partneři MAS'!$L$19:$L$193,'Partneři MAS'!M34,'Partneři MAS'!$K$19:$K$193)</f>
        <v>1</v>
      </c>
      <c r="F23" s="73">
        <f>COUNTIF('Partneři MAS'!$L$19:$L$193,'Partneři MAS'!M34)</f>
        <v>1</v>
      </c>
      <c r="G23" s="73">
        <f t="shared" si="5"/>
        <v>-1</v>
      </c>
      <c r="H23" s="65">
        <f t="shared" si="6"/>
        <v>-1</v>
      </c>
      <c r="I23" s="88">
        <f>'Partneři MAS'!E34</f>
        <v>0</v>
      </c>
      <c r="J23" s="47"/>
      <c r="K23" s="48">
        <f t="shared" si="3"/>
        <v>0</v>
      </c>
      <c r="L23" s="49">
        <f t="shared" si="4"/>
        <v>0</v>
      </c>
      <c r="M23" s="50" t="str">
        <f t="shared" si="0"/>
        <v/>
      </c>
      <c r="N23" s="49" t="str">
        <f t="shared" si="1"/>
        <v/>
      </c>
      <c r="O23" s="51" t="str">
        <f t="shared" si="2"/>
        <v/>
      </c>
    </row>
    <row r="24" spans="2:15" x14ac:dyDescent="0.25">
      <c r="B24" s="69" t="str">
        <f>IF('Partneři MAS'!A35=0,"",'Partneři MAS'!A35)</f>
        <v/>
      </c>
      <c r="C24" s="59">
        <f>'Partneři MAS'!B35</f>
        <v>0</v>
      </c>
      <c r="D24" s="59">
        <f>IF('Partneři MAS'!A35=0,0,SUMIF('Partneři MAS'!$J$19:$J$193,'Možnost přepočtu'!B24,'Partneři MAS'!$K$19:$K$193))</f>
        <v>0</v>
      </c>
      <c r="E24" s="73">
        <f>SUMIF('Partneři MAS'!$L$19:$L$193,'Partneři MAS'!M35,'Partneři MAS'!$K$19:$K$193)</f>
        <v>1</v>
      </c>
      <c r="F24" s="73">
        <f>COUNTIF('Partneři MAS'!$L$19:$L$193,'Partneři MAS'!M35)</f>
        <v>1</v>
      </c>
      <c r="G24" s="73">
        <f t="shared" si="5"/>
        <v>-1</v>
      </c>
      <c r="H24" s="65">
        <f t="shared" si="6"/>
        <v>-1</v>
      </c>
      <c r="I24" s="88">
        <f>'Partneři MAS'!E35</f>
        <v>0</v>
      </c>
      <c r="J24" s="47"/>
      <c r="K24" s="48">
        <f t="shared" si="3"/>
        <v>0</v>
      </c>
      <c r="L24" s="49">
        <f t="shared" si="4"/>
        <v>0</v>
      </c>
      <c r="M24" s="50" t="str">
        <f t="shared" si="0"/>
        <v/>
      </c>
      <c r="N24" s="49" t="str">
        <f t="shared" si="1"/>
        <v/>
      </c>
      <c r="O24" s="51" t="str">
        <f t="shared" si="2"/>
        <v/>
      </c>
    </row>
    <row r="25" spans="2:15" x14ac:dyDescent="0.25">
      <c r="B25" s="69" t="str">
        <f>IF('Partneři MAS'!A36=0,"",'Partneři MAS'!A36)</f>
        <v/>
      </c>
      <c r="C25" s="59">
        <f>'Partneři MAS'!B36</f>
        <v>0</v>
      </c>
      <c r="D25" s="59">
        <f>IF('Partneři MAS'!A36=0,0,SUMIF('Partneři MAS'!$J$19:$J$193,'Možnost přepočtu'!B25,'Partneři MAS'!$K$19:$K$193))</f>
        <v>0</v>
      </c>
      <c r="E25" s="73">
        <f>SUMIF('Partneři MAS'!$L$19:$L$193,'Partneři MAS'!M36,'Partneři MAS'!$K$19:$K$193)</f>
        <v>1</v>
      </c>
      <c r="F25" s="73">
        <f>COUNTIF('Partneři MAS'!$L$19:$L$193,'Partneři MAS'!M36)</f>
        <v>1</v>
      </c>
      <c r="G25" s="73">
        <f t="shared" si="5"/>
        <v>-1</v>
      </c>
      <c r="H25" s="65">
        <f t="shared" si="6"/>
        <v>-1</v>
      </c>
      <c r="I25" s="88">
        <f>'Partneři MAS'!E36</f>
        <v>0</v>
      </c>
      <c r="J25" s="47"/>
      <c r="K25" s="48">
        <f t="shared" si="3"/>
        <v>0</v>
      </c>
      <c r="L25" s="49">
        <f t="shared" si="4"/>
        <v>0</v>
      </c>
      <c r="M25" s="50" t="str">
        <f t="shared" si="0"/>
        <v/>
      </c>
      <c r="N25" s="49" t="str">
        <f t="shared" si="1"/>
        <v/>
      </c>
      <c r="O25" s="51" t="str">
        <f t="shared" si="2"/>
        <v/>
      </c>
    </row>
    <row r="26" spans="2:15" x14ac:dyDescent="0.25">
      <c r="B26" s="69" t="str">
        <f>IF('Partneři MAS'!A37=0,"",'Partneři MAS'!A37)</f>
        <v/>
      </c>
      <c r="C26" s="59">
        <f>'Partneři MAS'!B37</f>
        <v>0</v>
      </c>
      <c r="D26" s="59">
        <f>IF('Partneři MAS'!A37=0,0,SUMIF('Partneři MAS'!$J$19:$J$193,'Možnost přepočtu'!B26,'Partneři MAS'!$K$19:$K$193))</f>
        <v>0</v>
      </c>
      <c r="E26" s="73">
        <f>SUMIF('Partneři MAS'!$L$19:$L$193,'Partneři MAS'!M37,'Partneři MAS'!$K$19:$K$193)</f>
        <v>1</v>
      </c>
      <c r="F26" s="73">
        <f>COUNTIF('Partneři MAS'!$L$19:$L$193,'Partneři MAS'!M37)</f>
        <v>1</v>
      </c>
      <c r="G26" s="73">
        <f t="shared" si="5"/>
        <v>-1</v>
      </c>
      <c r="H26" s="65">
        <f t="shared" si="6"/>
        <v>-1</v>
      </c>
      <c r="I26" s="88">
        <f>'Partneři MAS'!E37</f>
        <v>0</v>
      </c>
      <c r="J26" s="47"/>
      <c r="K26" s="48">
        <f t="shared" si="3"/>
        <v>0</v>
      </c>
      <c r="L26" s="49">
        <f t="shared" si="4"/>
        <v>0</v>
      </c>
      <c r="M26" s="50" t="str">
        <f t="shared" si="0"/>
        <v/>
      </c>
      <c r="N26" s="49" t="str">
        <f t="shared" si="1"/>
        <v/>
      </c>
      <c r="O26" s="51" t="str">
        <f t="shared" si="2"/>
        <v/>
      </c>
    </row>
    <row r="27" spans="2:15" x14ac:dyDescent="0.25">
      <c r="B27" s="69" t="str">
        <f>IF('Partneři MAS'!A38=0,"",'Partneři MAS'!A38)</f>
        <v/>
      </c>
      <c r="C27" s="59">
        <f>'Partneři MAS'!B38</f>
        <v>0</v>
      </c>
      <c r="D27" s="59">
        <f>IF('Partneři MAS'!A38=0,0,SUMIF('Partneři MAS'!$J$19:$J$193,'Možnost přepočtu'!B27,'Partneři MAS'!$K$19:$K$193))</f>
        <v>0</v>
      </c>
      <c r="E27" s="73">
        <f>SUMIF('Partneři MAS'!$L$19:$L$193,'Partneři MAS'!M38,'Partneři MAS'!$K$19:$K$193)</f>
        <v>1</v>
      </c>
      <c r="F27" s="73">
        <f>COUNTIF('Partneři MAS'!$L$19:$L$193,'Partneři MAS'!M38)</f>
        <v>1</v>
      </c>
      <c r="G27" s="73">
        <f t="shared" si="5"/>
        <v>-1</v>
      </c>
      <c r="H27" s="65">
        <f t="shared" si="6"/>
        <v>-1</v>
      </c>
      <c r="I27" s="88">
        <f>'Partneři MAS'!E38</f>
        <v>0</v>
      </c>
      <c r="J27" s="47"/>
      <c r="K27" s="48">
        <f t="shared" si="3"/>
        <v>0</v>
      </c>
      <c r="L27" s="49">
        <f t="shared" si="4"/>
        <v>0</v>
      </c>
      <c r="M27" s="50" t="str">
        <f t="shared" si="0"/>
        <v/>
      </c>
      <c r="N27" s="49" t="str">
        <f t="shared" si="1"/>
        <v/>
      </c>
      <c r="O27" s="51" t="str">
        <f t="shared" si="2"/>
        <v/>
      </c>
    </row>
    <row r="28" spans="2:15" x14ac:dyDescent="0.25">
      <c r="B28" s="69" t="str">
        <f>IF('Partneři MAS'!A39=0,"",'Partneři MAS'!A39)</f>
        <v/>
      </c>
      <c r="C28" s="59">
        <f>'Partneři MAS'!B39</f>
        <v>0</v>
      </c>
      <c r="D28" s="59">
        <f>IF('Partneři MAS'!A39=0,0,SUMIF('Partneři MAS'!$J$19:$J$193,'Možnost přepočtu'!B28,'Partneři MAS'!$K$19:$K$193))</f>
        <v>0</v>
      </c>
      <c r="E28" s="73">
        <f>SUMIF('Partneři MAS'!$L$19:$L$193,'Partneři MAS'!M39,'Partneři MAS'!$K$19:$K$193)</f>
        <v>1</v>
      </c>
      <c r="F28" s="73">
        <f>COUNTIF('Partneři MAS'!$L$19:$L$193,'Partneři MAS'!M39)</f>
        <v>1</v>
      </c>
      <c r="G28" s="73">
        <f t="shared" si="5"/>
        <v>-1</v>
      </c>
      <c r="H28" s="65">
        <f t="shared" si="6"/>
        <v>-1</v>
      </c>
      <c r="I28" s="88">
        <f>'Partneři MAS'!E39</f>
        <v>0</v>
      </c>
      <c r="J28" s="47"/>
      <c r="K28" s="48">
        <f t="shared" si="3"/>
        <v>0</v>
      </c>
      <c r="L28" s="49">
        <f t="shared" si="4"/>
        <v>0</v>
      </c>
      <c r="M28" s="50" t="str">
        <f t="shared" si="0"/>
        <v/>
      </c>
      <c r="N28" s="49" t="str">
        <f t="shared" si="1"/>
        <v/>
      </c>
      <c r="O28" s="51" t="str">
        <f t="shared" si="2"/>
        <v/>
      </c>
    </row>
    <row r="29" spans="2:15" x14ac:dyDescent="0.25">
      <c r="B29" s="69" t="str">
        <f>IF('Partneři MAS'!A40=0,"",'Partneři MAS'!A40)</f>
        <v/>
      </c>
      <c r="C29" s="59">
        <f>'Partneři MAS'!B40</f>
        <v>0</v>
      </c>
      <c r="D29" s="59">
        <f>IF('Partneři MAS'!A40=0,0,SUMIF('Partneři MAS'!$J$19:$J$193,'Možnost přepočtu'!B29,'Partneři MAS'!$K$19:$K$193))</f>
        <v>0</v>
      </c>
      <c r="E29" s="73">
        <f>SUMIF('Partneři MAS'!$L$19:$L$193,'Partneři MAS'!M40,'Partneři MAS'!$K$19:$K$193)</f>
        <v>1</v>
      </c>
      <c r="F29" s="73">
        <f>COUNTIF('Partneři MAS'!$L$19:$L$193,'Partneři MAS'!M40)</f>
        <v>1</v>
      </c>
      <c r="G29" s="73">
        <f t="shared" si="5"/>
        <v>-1</v>
      </c>
      <c r="H29" s="65">
        <f t="shared" si="6"/>
        <v>-1</v>
      </c>
      <c r="I29" s="88">
        <f>'Partneři MAS'!E40</f>
        <v>0</v>
      </c>
      <c r="J29" s="47"/>
      <c r="K29" s="48">
        <f t="shared" si="3"/>
        <v>0</v>
      </c>
      <c r="L29" s="49">
        <f t="shared" si="4"/>
        <v>0</v>
      </c>
      <c r="M29" s="50" t="str">
        <f t="shared" si="0"/>
        <v/>
      </c>
      <c r="N29" s="49" t="str">
        <f t="shared" si="1"/>
        <v/>
      </c>
      <c r="O29" s="51" t="str">
        <f t="shared" si="2"/>
        <v/>
      </c>
    </row>
    <row r="30" spans="2:15" x14ac:dyDescent="0.25">
      <c r="B30" s="69" t="str">
        <f>IF('Partneři MAS'!A41=0,"",'Partneři MAS'!A41)</f>
        <v/>
      </c>
      <c r="C30" s="59">
        <f>'Partneři MAS'!B41</f>
        <v>0</v>
      </c>
      <c r="D30" s="59">
        <f>IF('Partneři MAS'!A41=0,0,SUMIF('Partneři MAS'!$J$19:$J$193,'Možnost přepočtu'!B30,'Partneři MAS'!$K$19:$K$193))</f>
        <v>0</v>
      </c>
      <c r="E30" s="73">
        <f>SUMIF('Partneři MAS'!$L$19:$L$193,'Partneři MAS'!M41,'Partneři MAS'!$K$19:$K$193)</f>
        <v>1</v>
      </c>
      <c r="F30" s="73">
        <f>COUNTIF('Partneři MAS'!$L$19:$L$193,'Partneři MAS'!M41)</f>
        <v>1</v>
      </c>
      <c r="G30" s="73">
        <f t="shared" si="5"/>
        <v>-1</v>
      </c>
      <c r="H30" s="65">
        <f t="shared" si="6"/>
        <v>-1</v>
      </c>
      <c r="I30" s="88">
        <f>'Partneři MAS'!E41</f>
        <v>0</v>
      </c>
      <c r="J30" s="47"/>
      <c r="K30" s="48">
        <f t="shared" si="3"/>
        <v>0</v>
      </c>
      <c r="L30" s="49">
        <f t="shared" si="4"/>
        <v>0</v>
      </c>
      <c r="M30" s="50" t="str">
        <f t="shared" si="0"/>
        <v/>
      </c>
      <c r="N30" s="49" t="str">
        <f t="shared" si="1"/>
        <v/>
      </c>
      <c r="O30" s="51" t="str">
        <f t="shared" si="2"/>
        <v/>
      </c>
    </row>
    <row r="31" spans="2:15" x14ac:dyDescent="0.25">
      <c r="B31" s="69" t="str">
        <f>IF('Partneři MAS'!A42=0,"",'Partneři MAS'!A42)</f>
        <v/>
      </c>
      <c r="C31" s="59">
        <f>'Partneři MAS'!B42</f>
        <v>0</v>
      </c>
      <c r="D31" s="59">
        <f>IF('Partneři MAS'!A42=0,0,SUMIF('Partneři MAS'!$J$19:$J$193,'Možnost přepočtu'!B31,'Partneři MAS'!$K$19:$K$193))</f>
        <v>0</v>
      </c>
      <c r="E31" s="73">
        <f>SUMIF('Partneři MAS'!$L$19:$L$193,'Partneři MAS'!M42,'Partneři MAS'!$K$19:$K$193)</f>
        <v>1</v>
      </c>
      <c r="F31" s="73">
        <f>COUNTIF('Partneři MAS'!$L$19:$L$193,'Partneři MAS'!M42)</f>
        <v>1</v>
      </c>
      <c r="G31" s="73">
        <f t="shared" si="5"/>
        <v>-1</v>
      </c>
      <c r="H31" s="65">
        <f t="shared" si="6"/>
        <v>-1</v>
      </c>
      <c r="I31" s="88">
        <f>'Partneři MAS'!E42</f>
        <v>0</v>
      </c>
      <c r="J31" s="47"/>
      <c r="K31" s="48">
        <f t="shared" si="3"/>
        <v>0</v>
      </c>
      <c r="L31" s="49">
        <f t="shared" si="4"/>
        <v>0</v>
      </c>
      <c r="M31" s="50" t="str">
        <f t="shared" si="0"/>
        <v/>
      </c>
      <c r="N31" s="49" t="str">
        <f t="shared" si="1"/>
        <v/>
      </c>
      <c r="O31" s="51" t="str">
        <f t="shared" si="2"/>
        <v/>
      </c>
    </row>
    <row r="32" spans="2:15" x14ac:dyDescent="0.25">
      <c r="B32" s="69" t="str">
        <f>IF('Partneři MAS'!A43=0,"",'Partneři MAS'!A43)</f>
        <v/>
      </c>
      <c r="C32" s="59">
        <f>'Partneři MAS'!B43</f>
        <v>0</v>
      </c>
      <c r="D32" s="59">
        <f>IF('Partneři MAS'!A43=0,0,SUMIF('Partneři MAS'!$J$19:$J$193,'Možnost přepočtu'!B32,'Partneři MAS'!$K$19:$K$193))</f>
        <v>0</v>
      </c>
      <c r="E32" s="73">
        <f>SUMIF('Partneři MAS'!$L$19:$L$193,'Partneři MAS'!M43,'Partneři MAS'!$K$19:$K$193)</f>
        <v>1</v>
      </c>
      <c r="F32" s="73">
        <f>COUNTIF('Partneři MAS'!$L$19:$L$193,'Partneři MAS'!M43)</f>
        <v>1</v>
      </c>
      <c r="G32" s="73">
        <f t="shared" si="5"/>
        <v>-1</v>
      </c>
      <c r="H32" s="65">
        <f t="shared" si="6"/>
        <v>-1</v>
      </c>
      <c r="I32" s="88">
        <f>'Partneři MAS'!E43</f>
        <v>0</v>
      </c>
      <c r="J32" s="47"/>
      <c r="K32" s="48">
        <f t="shared" si="3"/>
        <v>0</v>
      </c>
      <c r="L32" s="49">
        <f t="shared" si="4"/>
        <v>0</v>
      </c>
      <c r="M32" s="50" t="str">
        <f t="shared" si="0"/>
        <v/>
      </c>
      <c r="N32" s="49" t="str">
        <f t="shared" si="1"/>
        <v/>
      </c>
      <c r="O32" s="51" t="str">
        <f t="shared" si="2"/>
        <v/>
      </c>
    </row>
    <row r="33" spans="2:15" x14ac:dyDescent="0.25">
      <c r="B33" s="69" t="str">
        <f>IF('Partneři MAS'!A44=0,"",'Partneři MAS'!A44)</f>
        <v/>
      </c>
      <c r="C33" s="59">
        <f>'Partneři MAS'!B44</f>
        <v>0</v>
      </c>
      <c r="D33" s="59">
        <f>IF('Partneři MAS'!A44=0,0,SUMIF('Partneři MAS'!$J$19:$J$193,'Možnost přepočtu'!B33,'Partneři MAS'!$K$19:$K$193))</f>
        <v>0</v>
      </c>
      <c r="E33" s="73">
        <f>SUMIF('Partneři MAS'!$L$19:$L$193,'Partneři MAS'!M44,'Partneři MAS'!$K$19:$K$193)</f>
        <v>1</v>
      </c>
      <c r="F33" s="73">
        <f>COUNTIF('Partneři MAS'!$L$19:$L$193,'Partneři MAS'!M44)</f>
        <v>1</v>
      </c>
      <c r="G33" s="73">
        <f t="shared" si="5"/>
        <v>-1</v>
      </c>
      <c r="H33" s="65">
        <f t="shared" si="6"/>
        <v>-1</v>
      </c>
      <c r="I33" s="88">
        <f>'Partneři MAS'!E44</f>
        <v>0</v>
      </c>
      <c r="J33" s="47"/>
      <c r="K33" s="48">
        <f t="shared" si="3"/>
        <v>0</v>
      </c>
      <c r="L33" s="49">
        <f t="shared" si="4"/>
        <v>0</v>
      </c>
      <c r="M33" s="50" t="str">
        <f t="shared" si="0"/>
        <v/>
      </c>
      <c r="N33" s="49" t="str">
        <f t="shared" si="1"/>
        <v/>
      </c>
      <c r="O33" s="51" t="str">
        <f t="shared" si="2"/>
        <v/>
      </c>
    </row>
    <row r="34" spans="2:15" ht="15.75" thickBot="1" x14ac:dyDescent="0.3">
      <c r="B34" s="70" t="str">
        <f>IF('Partneři MAS'!A45=0,"",'Partneři MAS'!A45)</f>
        <v/>
      </c>
      <c r="C34" s="74">
        <f>'Partneři MAS'!B45</f>
        <v>0</v>
      </c>
      <c r="D34" s="74">
        <f>IF('Partneři MAS'!A45=0,0,SUMIF('Partneři MAS'!$J$19:$J$193,'Možnost přepočtu'!B34,'Partneři MAS'!$K$19:$K$193))</f>
        <v>0</v>
      </c>
      <c r="E34" s="75">
        <f>SUMIF('Partneři MAS'!$L$19:$L$193,'Partneři MAS'!M45,'Partneři MAS'!$K$19:$K$193)</f>
        <v>1</v>
      </c>
      <c r="F34" s="75">
        <f>COUNTIF('Partneři MAS'!$L$19:$L$193,'Partneři MAS'!M45)</f>
        <v>1</v>
      </c>
      <c r="G34" s="75">
        <f t="shared" si="5"/>
        <v>-1</v>
      </c>
      <c r="H34" s="65">
        <f t="shared" si="6"/>
        <v>-1</v>
      </c>
      <c r="I34" s="89">
        <f>'Partneři MAS'!E45</f>
        <v>0</v>
      </c>
      <c r="J34" s="47"/>
      <c r="K34" s="77">
        <f t="shared" si="3"/>
        <v>0</v>
      </c>
      <c r="L34" s="78">
        <f t="shared" si="4"/>
        <v>0</v>
      </c>
      <c r="M34" s="79" t="str">
        <f t="shared" si="0"/>
        <v/>
      </c>
      <c r="N34" s="78" t="str">
        <f t="shared" si="1"/>
        <v/>
      </c>
      <c r="O34" s="80" t="str">
        <f t="shared" si="2"/>
        <v/>
      </c>
    </row>
    <row r="35" spans="2:15" ht="15.75" thickBot="1" x14ac:dyDescent="0.3">
      <c r="B35" s="60" t="s">
        <v>4</v>
      </c>
      <c r="C35" s="61">
        <f>SUM(C13:C34)</f>
        <v>47</v>
      </c>
      <c r="D35" s="62">
        <f>SUM(D13:D34)</f>
        <v>47</v>
      </c>
      <c r="E35" s="63">
        <f>IFERROR(SUM(E13:E34)/$D$35,0)</f>
        <v>0.82978723404255317</v>
      </c>
      <c r="F35" s="66">
        <f>SUM(F13:F34)</f>
        <v>39</v>
      </c>
      <c r="G35" s="64">
        <f>IFERROR(SUM(G13:G34)/$D$35,0)</f>
        <v>0.1702127659574468</v>
      </c>
      <c r="H35" s="67">
        <f>SUM(H13:H34)</f>
        <v>8</v>
      </c>
      <c r="L35" s="21">
        <f>SUM(L13:L34)</f>
        <v>47</v>
      </c>
      <c r="M35" s="2">
        <f t="shared" si="0"/>
        <v>1</v>
      </c>
      <c r="N35" s="76">
        <f>IFERROR(SUM(N13:N34)/$L$35,0)</f>
        <v>0.42500000000000004</v>
      </c>
      <c r="O35" s="76">
        <f>IFERROR(SUM(O13:O34)/$L$35,0)</f>
        <v>0.57499999999999996</v>
      </c>
    </row>
    <row r="36" spans="2:15" x14ac:dyDescent="0.25">
      <c r="B36" s="52"/>
      <c r="C36" s="52"/>
      <c r="D36" s="52"/>
      <c r="E36" s="52"/>
      <c r="F36" s="52"/>
      <c r="G36" s="52"/>
      <c r="H36" s="52"/>
      <c r="I36" s="1"/>
      <c r="K36" s="53"/>
      <c r="L36" s="52"/>
      <c r="M36" s="52"/>
    </row>
    <row r="37" spans="2:15" x14ac:dyDescent="0.25">
      <c r="B37" s="52"/>
      <c r="C37" s="52"/>
      <c r="D37" s="52"/>
      <c r="E37" s="52"/>
      <c r="F37" s="52"/>
      <c r="G37" s="52"/>
      <c r="H37" s="52"/>
      <c r="I37" s="1"/>
      <c r="K37" s="53"/>
      <c r="L37" s="52"/>
      <c r="M37" s="52"/>
      <c r="N37" s="52"/>
      <c r="O37" s="52"/>
    </row>
    <row r="38" spans="2:15" x14ac:dyDescent="0.25">
      <c r="I38" s="1"/>
      <c r="J38" s="54"/>
      <c r="K38" s="54"/>
      <c r="L38" s="54"/>
      <c r="M38" s="54"/>
    </row>
    <row r="39" spans="2:15" x14ac:dyDescent="0.25">
      <c r="L39" s="86"/>
    </row>
  </sheetData>
  <sheetProtection password="CA69" sheet="1" objects="1" scenarios="1"/>
  <mergeCells count="1">
    <mergeCell ref="Q12:R13"/>
  </mergeCells>
  <conditionalFormatting sqref="N35 E35:F35 I13:I34">
    <cfRule type="cellIs" dxfId="5" priority="9" operator="greaterThan">
      <formula>0.49</formula>
    </cfRule>
  </conditionalFormatting>
  <conditionalFormatting sqref="Q12:R13">
    <cfRule type="cellIs" dxfId="4" priority="5" operator="equal">
      <formula>"Poměr mezi veřejným a soukromým sektorem je po přepočtu v pořádku."</formula>
    </cfRule>
    <cfRule type="cellIs" dxfId="3" priority="6" operator="equal">
      <formula>"POZOR, veřejný sektor po přepočtu má více než 49% hlasovacích práv!"</formula>
    </cfRule>
  </conditionalFormatting>
  <conditionalFormatting sqref="M13:M34">
    <cfRule type="expression" dxfId="2" priority="4">
      <formula>"&gt;0"</formula>
    </cfRule>
  </conditionalFormatting>
  <conditionalFormatting sqref="K13:K34">
    <cfRule type="cellIs" dxfId="1" priority="1" operator="greaterThan">
      <formula>0.49</formula>
    </cfRule>
    <cfRule type="cellIs" dxfId="0" priority="2" operator="greaterThan">
      <formula>0</formula>
    </cfRule>
  </conditionalFormatting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3" workbookViewId="0">
      <selection activeCell="A10" sqref="A10"/>
    </sheetView>
  </sheetViews>
  <sheetFormatPr defaultRowHeight="15" x14ac:dyDescent="0.25"/>
  <sheetData/>
  <sheetProtection password="CA69" sheet="1" scenarios="1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Partneři MAS</vt:lpstr>
      <vt:lpstr>Možnost přepočtu</vt:lpstr>
      <vt:lpstr>Grafy</vt:lpstr>
    </vt:vector>
  </TitlesOfParts>
  <Company>Státní zemědělský intervenční fond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N.</dc:creator>
  <cp:lastModifiedBy>Edita</cp:lastModifiedBy>
  <cp:lastPrinted>2014-12-02T07:54:23Z</cp:lastPrinted>
  <dcterms:created xsi:type="dcterms:W3CDTF">2014-05-06T08:09:53Z</dcterms:created>
  <dcterms:modified xsi:type="dcterms:W3CDTF">2017-03-22T08:31:55Z</dcterms:modified>
</cp:coreProperties>
</file>