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sikovav\Desktop\Kalkulačky\Finalni navrh\"/>
    </mc:Choice>
  </mc:AlternateContent>
  <workbookProtection workbookAlgorithmName="SHA-512" workbookHashValue="w2BCjvcWJP4lrJNHm84GHX7LwnF8Jl0R5r2XtThXyXO3RPCxQUQ+h02J9aPVqkyaLGfdMRw2ix1oMzaBtzUQnw==" workbookSaltValue="iBTjbEi3f/immDKzKHNz2g==" workbookSpinCount="100000" lockStructure="1"/>
  <bookViews>
    <workbookView xWindow="0" yWindow="0" windowWidth="24240" windowHeight="11745"/>
  </bookViews>
  <sheets>
    <sheet name="Úvodní strana" sheetId="12" r:id="rId1"/>
    <sheet name="Souhrn" sheetId="28" r:id="rId2"/>
    <sheet name="MŠ" sheetId="22" r:id="rId3"/>
    <sheet name="ZŠ" sheetId="23" r:id="rId4"/>
    <sheet name="ŠD" sheetId="24" r:id="rId5"/>
    <sheet name="ŠK" sheetId="25" r:id="rId6"/>
    <sheet name="SVČ" sheetId="26" r:id="rId7"/>
    <sheet name="ZUŠ" sheetId="27" r:id="rId8"/>
    <sheet name="data" sheetId="29" state="hidden" r:id="rId9"/>
  </sheets>
  <definedNames>
    <definedName name="ICT">data!$A$2:$A$5</definedName>
    <definedName name="_xlnm.Print_Area" localSheetId="0">'Úvodní strana'!$B$2:$P$42</definedName>
  </definedNames>
  <calcPr calcId="152511"/>
</workbook>
</file>

<file path=xl/calcChain.xml><?xml version="1.0" encoding="utf-8"?>
<calcChain xmlns="http://schemas.openxmlformats.org/spreadsheetml/2006/main">
  <c r="I4" i="27" l="1"/>
  <c r="H4" i="27"/>
  <c r="AG41" i="27"/>
  <c r="AI41" i="27" s="1"/>
  <c r="AI13" i="27"/>
  <c r="AQ49" i="27"/>
  <c r="AK47" i="27"/>
  <c r="AI47" i="27"/>
  <c r="AJ47" i="27" s="1"/>
  <c r="AK45" i="27"/>
  <c r="AI45" i="27"/>
  <c r="AV45" i="27" s="1"/>
  <c r="AU43" i="27"/>
  <c r="AK43" i="27"/>
  <c r="AI43" i="27"/>
  <c r="AW43" i="27" s="1"/>
  <c r="AK41" i="27"/>
  <c r="AK39" i="27"/>
  <c r="AI39" i="27"/>
  <c r="AV39" i="27" s="1"/>
  <c r="AU37" i="27"/>
  <c r="AK37" i="27"/>
  <c r="AI37" i="27"/>
  <c r="AX37" i="27" s="1"/>
  <c r="AK35" i="27"/>
  <c r="AI35" i="27"/>
  <c r="AJ35" i="27" s="1"/>
  <c r="AK33" i="27"/>
  <c r="AI33" i="27"/>
  <c r="AJ33" i="27" s="1"/>
  <c r="AK31" i="27"/>
  <c r="AI31" i="27"/>
  <c r="AN31" i="27" s="1"/>
  <c r="AY31" i="27" s="1"/>
  <c r="AZ31" i="27" s="1"/>
  <c r="AK29" i="27"/>
  <c r="AI29" i="27"/>
  <c r="AN29" i="27" s="1"/>
  <c r="AY29" i="27" s="1"/>
  <c r="AZ29" i="27" s="1"/>
  <c r="AK27" i="27"/>
  <c r="AI27" i="27"/>
  <c r="AJ27" i="27" s="1"/>
  <c r="AK25" i="27"/>
  <c r="AI25" i="27"/>
  <c r="AY25" i="27" s="1"/>
  <c r="AK23" i="27"/>
  <c r="AI23" i="27"/>
  <c r="AN23" i="27" s="1"/>
  <c r="AK21" i="27"/>
  <c r="AI21" i="27"/>
  <c r="AN21" i="27" s="1"/>
  <c r="AK19" i="27"/>
  <c r="AI19" i="27"/>
  <c r="AX19" i="27" s="1"/>
  <c r="AK17" i="27"/>
  <c r="AI17" i="27"/>
  <c r="AU17" i="27" s="1"/>
  <c r="AK15" i="27"/>
  <c r="AI15" i="27"/>
  <c r="AV15" i="27" s="1"/>
  <c r="I4" i="26"/>
  <c r="AI13" i="26"/>
  <c r="AK49" i="26"/>
  <c r="AI49" i="26"/>
  <c r="AJ49" i="26" s="1"/>
  <c r="AW47" i="26"/>
  <c r="AK47" i="26"/>
  <c r="AJ47" i="26"/>
  <c r="AI47" i="26"/>
  <c r="AV47" i="26" s="1"/>
  <c r="AK45" i="26"/>
  <c r="AI45" i="26"/>
  <c r="AW45" i="26" s="1"/>
  <c r="AU43" i="26"/>
  <c r="AK43" i="26"/>
  <c r="AI43" i="26"/>
  <c r="AX43" i="26" s="1"/>
  <c r="AK41" i="26"/>
  <c r="AI41" i="26"/>
  <c r="AU41" i="26" s="1"/>
  <c r="AK39" i="26"/>
  <c r="AG39" i="26"/>
  <c r="AJ39" i="26" s="1"/>
  <c r="AJ52" i="26" s="1"/>
  <c r="AU37" i="26"/>
  <c r="AK37" i="26"/>
  <c r="AI37" i="26"/>
  <c r="AX37" i="26" s="1"/>
  <c r="AK35" i="26"/>
  <c r="AI35" i="26"/>
  <c r="AJ35" i="26" s="1"/>
  <c r="AK33" i="26"/>
  <c r="AJ33" i="26"/>
  <c r="AI33" i="26"/>
  <c r="AN33" i="26" s="1"/>
  <c r="AK31" i="26"/>
  <c r="AI31" i="26"/>
  <c r="AN31" i="26" s="1"/>
  <c r="AY31" i="26" s="1"/>
  <c r="AZ31" i="26" s="1"/>
  <c r="AK29" i="26"/>
  <c r="AI29" i="26"/>
  <c r="AN29" i="26" s="1"/>
  <c r="AK27" i="26"/>
  <c r="AI27" i="26"/>
  <c r="AJ27" i="26" s="1"/>
  <c r="AK25" i="26"/>
  <c r="AI25" i="26"/>
  <c r="AZ25" i="26" s="1"/>
  <c r="AK23" i="26"/>
  <c r="AI23" i="26"/>
  <c r="AN23" i="26" s="1"/>
  <c r="AK21" i="26"/>
  <c r="AI21" i="26"/>
  <c r="AN21" i="26" s="1"/>
  <c r="AK19" i="26"/>
  <c r="AI19" i="26"/>
  <c r="AX19" i="26" s="1"/>
  <c r="AW17" i="26"/>
  <c r="AK17" i="26"/>
  <c r="AI17" i="26"/>
  <c r="AV17" i="26" s="1"/>
  <c r="AK15" i="26"/>
  <c r="AI15" i="26"/>
  <c r="AW15" i="26" s="1"/>
  <c r="H4" i="26"/>
  <c r="BA41" i="25"/>
  <c r="BA39" i="25"/>
  <c r="BA37" i="25"/>
  <c r="BA35" i="25"/>
  <c r="BA33" i="25"/>
  <c r="BA31" i="25"/>
  <c r="BA29" i="25"/>
  <c r="BA27" i="25"/>
  <c r="BA25" i="25"/>
  <c r="BA23" i="25"/>
  <c r="BA21" i="25"/>
  <c r="BA19" i="25"/>
  <c r="BA17" i="25"/>
  <c r="BA15" i="25"/>
  <c r="AI13" i="25"/>
  <c r="H4" i="25"/>
  <c r="AT43" i="25"/>
  <c r="AQ43" i="25"/>
  <c r="AP43" i="25"/>
  <c r="AW41" i="25"/>
  <c r="AK41" i="25"/>
  <c r="AI41" i="25"/>
  <c r="AX41" i="25" s="1"/>
  <c r="AW39" i="25"/>
  <c r="AU39" i="25"/>
  <c r="AK39" i="25"/>
  <c r="AJ39" i="25"/>
  <c r="AI39" i="25"/>
  <c r="AX39" i="25" s="1"/>
  <c r="AK37" i="25"/>
  <c r="AI37" i="25"/>
  <c r="AV37" i="25" s="1"/>
  <c r="AK35" i="25"/>
  <c r="AG35" i="25"/>
  <c r="AJ35" i="25" s="1"/>
  <c r="AK33" i="25"/>
  <c r="AJ33" i="25"/>
  <c r="AI33" i="25"/>
  <c r="AN33" i="25" s="1"/>
  <c r="AK31" i="25"/>
  <c r="AI31" i="25"/>
  <c r="AN31" i="25" s="1"/>
  <c r="AK29" i="25"/>
  <c r="AI29" i="25"/>
  <c r="AJ29" i="25" s="1"/>
  <c r="AK27" i="25"/>
  <c r="AI27" i="25"/>
  <c r="AJ27" i="25" s="1"/>
  <c r="AK25" i="25"/>
  <c r="AI25" i="25"/>
  <c r="AN25" i="25" s="1"/>
  <c r="AK23" i="25"/>
  <c r="AI23" i="25"/>
  <c r="AN23" i="25" s="1"/>
  <c r="AK21" i="25"/>
  <c r="AI21" i="25"/>
  <c r="AY21" i="25" s="1"/>
  <c r="AK19" i="25"/>
  <c r="AI19" i="25"/>
  <c r="AX19" i="25" s="1"/>
  <c r="AK17" i="25"/>
  <c r="AI17" i="25"/>
  <c r="AW17" i="25" s="1"/>
  <c r="AK15" i="25"/>
  <c r="AI15" i="25"/>
  <c r="AV15" i="25" s="1"/>
  <c r="I4" i="25"/>
  <c r="AI35" i="24"/>
  <c r="AG35" i="24"/>
  <c r="AI15" i="24"/>
  <c r="AV15" i="24" s="1"/>
  <c r="AI13" i="24"/>
  <c r="AK15" i="24"/>
  <c r="I4" i="24"/>
  <c r="BA15" i="24"/>
  <c r="BA41" i="24"/>
  <c r="BA39" i="24"/>
  <c r="BA37" i="24"/>
  <c r="BA35" i="24"/>
  <c r="BA33" i="24"/>
  <c r="BA31" i="24"/>
  <c r="BA29" i="24"/>
  <c r="BA27" i="24"/>
  <c r="BA25" i="24"/>
  <c r="BA23" i="24"/>
  <c r="BA21" i="24"/>
  <c r="BA19" i="24"/>
  <c r="BA17" i="24"/>
  <c r="P15" i="24"/>
  <c r="AT43" i="24"/>
  <c r="AQ43" i="24"/>
  <c r="AP43" i="24"/>
  <c r="AU41" i="24"/>
  <c r="AK41" i="24"/>
  <c r="AJ41" i="24"/>
  <c r="AI41" i="24"/>
  <c r="AX41" i="24" s="1"/>
  <c r="AU39" i="24"/>
  <c r="AK39" i="24"/>
  <c r="AJ39" i="24"/>
  <c r="BB39" i="25" s="1"/>
  <c r="AI39" i="24"/>
  <c r="AW39" i="24" s="1"/>
  <c r="AK37" i="24"/>
  <c r="AI37" i="24"/>
  <c r="AV37" i="24" s="1"/>
  <c r="AK35" i="24"/>
  <c r="AJ35" i="24"/>
  <c r="AK33" i="24"/>
  <c r="AI33" i="24"/>
  <c r="AN33" i="24" s="1"/>
  <c r="AK31" i="24"/>
  <c r="AI31" i="24"/>
  <c r="AN31" i="24" s="1"/>
  <c r="AK29" i="24"/>
  <c r="AI29" i="24"/>
  <c r="AJ29" i="24" s="1"/>
  <c r="BB29" i="25" s="1"/>
  <c r="AK27" i="24"/>
  <c r="AI27" i="24"/>
  <c r="AN27" i="24" s="1"/>
  <c r="AK25" i="24"/>
  <c r="AJ25" i="24"/>
  <c r="AI25" i="24"/>
  <c r="AN25" i="24" s="1"/>
  <c r="AK23" i="24"/>
  <c r="AI23" i="24"/>
  <c r="AN23" i="24" s="1"/>
  <c r="AK21" i="24"/>
  <c r="AI21" i="24"/>
  <c r="AY21" i="24" s="1"/>
  <c r="AK19" i="24"/>
  <c r="AI19" i="24"/>
  <c r="AX19" i="24" s="1"/>
  <c r="AK17" i="24"/>
  <c r="AI17" i="24"/>
  <c r="AW17" i="24" s="1"/>
  <c r="P17" i="24"/>
  <c r="P19" i="24"/>
  <c r="P21" i="24"/>
  <c r="P23" i="24"/>
  <c r="P25" i="24"/>
  <c r="P27" i="24"/>
  <c r="P29" i="24"/>
  <c r="P31" i="24"/>
  <c r="P33" i="24"/>
  <c r="P35" i="24"/>
  <c r="P37" i="24"/>
  <c r="P39" i="24"/>
  <c r="P41" i="24"/>
  <c r="AJ43" i="27" l="1"/>
  <c r="AJ37" i="27"/>
  <c r="AW37" i="27"/>
  <c r="AZ21" i="27"/>
  <c r="AV19" i="27"/>
  <c r="AW19" i="27"/>
  <c r="AY21" i="27"/>
  <c r="AZ23" i="27"/>
  <c r="AV43" i="27"/>
  <c r="AJ21" i="27"/>
  <c r="AJ29" i="27"/>
  <c r="AV37" i="27"/>
  <c r="AY21" i="26"/>
  <c r="AY23" i="26"/>
  <c r="AJ29" i="26"/>
  <c r="AU47" i="26"/>
  <c r="AZ23" i="26"/>
  <c r="AJ21" i="26"/>
  <c r="AJ23" i="26"/>
  <c r="AJ25" i="26"/>
  <c r="AJ37" i="26"/>
  <c r="AJ43" i="26"/>
  <c r="AS37" i="25"/>
  <c r="BB35" i="25"/>
  <c r="AJ25" i="25"/>
  <c r="AV39" i="25"/>
  <c r="AV41" i="25"/>
  <c r="AJ31" i="24"/>
  <c r="AV41" i="24"/>
  <c r="AN29" i="24"/>
  <c r="BB41" i="25"/>
  <c r="AW17" i="27"/>
  <c r="AV19" i="26"/>
  <c r="AJ19" i="26"/>
  <c r="AW19" i="26"/>
  <c r="AU19" i="26"/>
  <c r="J4" i="27"/>
  <c r="M5" i="28" s="1"/>
  <c r="AX41" i="27"/>
  <c r="AR41" i="27"/>
  <c r="AR49" i="27" s="1"/>
  <c r="AU41" i="27"/>
  <c r="AW41" i="27"/>
  <c r="AV41" i="27"/>
  <c r="AO15" i="27"/>
  <c r="AN27" i="27"/>
  <c r="AN35" i="27"/>
  <c r="AP39" i="27"/>
  <c r="AX39" i="27"/>
  <c r="AS45" i="27"/>
  <c r="AX45" i="27"/>
  <c r="AJ15" i="27"/>
  <c r="AU15" i="27"/>
  <c r="AO17" i="27"/>
  <c r="AX17" i="27"/>
  <c r="AN25" i="27"/>
  <c r="AN50" i="27" s="1"/>
  <c r="AN33" i="27"/>
  <c r="AJ39" i="27"/>
  <c r="AU39" i="27"/>
  <c r="AJ45" i="27"/>
  <c r="AU45" i="27"/>
  <c r="AT47" i="27"/>
  <c r="AT49" i="27" s="1"/>
  <c r="AW15" i="27"/>
  <c r="AV17" i="27"/>
  <c r="AJ19" i="27"/>
  <c r="AU19" i="27"/>
  <c r="AJ23" i="27"/>
  <c r="AY23" i="27"/>
  <c r="AZ25" i="27"/>
  <c r="AJ31" i="27"/>
  <c r="AP37" i="27"/>
  <c r="AW39" i="27"/>
  <c r="AJ41" i="27"/>
  <c r="AS43" i="27"/>
  <c r="AS49" i="27" s="1"/>
  <c r="AX43" i="27"/>
  <c r="AW45" i="27"/>
  <c r="AX15" i="27"/>
  <c r="AJ17" i="27"/>
  <c r="AO19" i="27"/>
  <c r="AJ25" i="27"/>
  <c r="AJ31" i="26"/>
  <c r="AV41" i="26"/>
  <c r="AJ41" i="26"/>
  <c r="J4" i="26"/>
  <c r="L5" i="28" s="1"/>
  <c r="AZ29" i="26"/>
  <c r="AY29" i="26"/>
  <c r="AZ33" i="26"/>
  <c r="AY33" i="26"/>
  <c r="AN27" i="26"/>
  <c r="AN35" i="26"/>
  <c r="AS45" i="26"/>
  <c r="AX45" i="26"/>
  <c r="AJ15" i="26"/>
  <c r="AU15" i="26"/>
  <c r="AO17" i="26"/>
  <c r="AX17" i="26"/>
  <c r="AZ21" i="26"/>
  <c r="AN25" i="26"/>
  <c r="AN52" i="26" s="1"/>
  <c r="AV37" i="26"/>
  <c r="AI39" i="26"/>
  <c r="AW41" i="26"/>
  <c r="AV43" i="26"/>
  <c r="AJ45" i="26"/>
  <c r="AU45" i="26"/>
  <c r="AQ47" i="26"/>
  <c r="AQ51" i="26" s="1"/>
  <c r="AX47" i="26"/>
  <c r="AO15" i="26"/>
  <c r="AX15" i="26"/>
  <c r="AV15" i="26"/>
  <c r="AJ17" i="26"/>
  <c r="AU17" i="26"/>
  <c r="AO19" i="26"/>
  <c r="AY25" i="26"/>
  <c r="AW37" i="26"/>
  <c r="AS41" i="26"/>
  <c r="AX41" i="26"/>
  <c r="AW43" i="26"/>
  <c r="AV45" i="26"/>
  <c r="AT49" i="26"/>
  <c r="AT51" i="26" s="1"/>
  <c r="AP37" i="26"/>
  <c r="AP51" i="26" s="1"/>
  <c r="AS43" i="26"/>
  <c r="AV19" i="25"/>
  <c r="AZ23" i="25"/>
  <c r="AU17" i="25"/>
  <c r="AV17" i="25"/>
  <c r="AJ17" i="25"/>
  <c r="AW19" i="25"/>
  <c r="J4" i="25"/>
  <c r="K5" i="28" s="1"/>
  <c r="BB29" i="24"/>
  <c r="AZ25" i="25"/>
  <c r="AY25" i="25"/>
  <c r="BB27" i="24"/>
  <c r="AZ33" i="25"/>
  <c r="AY33" i="25"/>
  <c r="AY31" i="25"/>
  <c r="AZ31" i="25"/>
  <c r="AN27" i="25"/>
  <c r="BB35" i="24"/>
  <c r="BB25" i="24"/>
  <c r="BB39" i="24"/>
  <c r="AW15" i="25"/>
  <c r="AO17" i="25"/>
  <c r="AX17" i="25"/>
  <c r="AJ19" i="25"/>
  <c r="AU19" i="25"/>
  <c r="AZ21" i="25"/>
  <c r="AJ23" i="25"/>
  <c r="BB23" i="25" s="1"/>
  <c r="AY23" i="25"/>
  <c r="AJ31" i="25"/>
  <c r="AW37" i="25"/>
  <c r="AS39" i="25"/>
  <c r="AS43" i="25" s="1"/>
  <c r="AJ41" i="25"/>
  <c r="AU41" i="25"/>
  <c r="AO15" i="25"/>
  <c r="AX15" i="25"/>
  <c r="AX37" i="25"/>
  <c r="AJ15" i="25"/>
  <c r="AU15" i="25"/>
  <c r="AN21" i="25"/>
  <c r="AN29" i="25"/>
  <c r="AY29" i="25" s="1"/>
  <c r="AZ29" i="25" s="1"/>
  <c r="AI35" i="25"/>
  <c r="AJ37" i="25"/>
  <c r="AU37" i="25"/>
  <c r="AO19" i="25"/>
  <c r="AJ21" i="25"/>
  <c r="AS41" i="25"/>
  <c r="AU19" i="24"/>
  <c r="AJ44" i="24"/>
  <c r="AU17" i="24"/>
  <c r="AV19" i="24"/>
  <c r="AJ17" i="24"/>
  <c r="BB17" i="25" s="1"/>
  <c r="AJ19" i="24"/>
  <c r="BB19" i="25" s="1"/>
  <c r="AZ23" i="24"/>
  <c r="AJ33" i="24"/>
  <c r="BB33" i="25" s="1"/>
  <c r="AY25" i="24"/>
  <c r="AZ25" i="24"/>
  <c r="AZ27" i="24"/>
  <c r="AY27" i="24"/>
  <c r="AY31" i="24"/>
  <c r="AZ31" i="24"/>
  <c r="AZ33" i="24"/>
  <c r="AY33" i="24"/>
  <c r="AW15" i="24"/>
  <c r="AO17" i="24"/>
  <c r="AX17" i="24"/>
  <c r="AZ21" i="24"/>
  <c r="AJ23" i="24"/>
  <c r="AY23" i="24"/>
  <c r="AW37" i="24"/>
  <c r="AS39" i="24"/>
  <c r="AX39" i="24"/>
  <c r="AS37" i="24"/>
  <c r="AX37" i="24"/>
  <c r="AJ15" i="24"/>
  <c r="BB15" i="25" s="1"/>
  <c r="AU15" i="24"/>
  <c r="AV17" i="24"/>
  <c r="AW19" i="24"/>
  <c r="AN21" i="24"/>
  <c r="AJ27" i="24"/>
  <c r="BB27" i="25" s="1"/>
  <c r="AY29" i="24"/>
  <c r="AZ29" i="24" s="1"/>
  <c r="AJ37" i="24"/>
  <c r="AU37" i="24"/>
  <c r="AV39" i="24"/>
  <c r="AW41" i="24"/>
  <c r="AO15" i="24"/>
  <c r="AX15" i="24"/>
  <c r="AO19" i="24"/>
  <c r="AJ21" i="24"/>
  <c r="AS41" i="24"/>
  <c r="AI11" i="27" l="1"/>
  <c r="AN49" i="27"/>
  <c r="AP49" i="27"/>
  <c r="AS51" i="26"/>
  <c r="BB37" i="25"/>
  <c r="BB31" i="25"/>
  <c r="BB21" i="25"/>
  <c r="BB25" i="25"/>
  <c r="AY43" i="24"/>
  <c r="I5" i="27"/>
  <c r="AO51" i="26"/>
  <c r="I7" i="27"/>
  <c r="I6" i="27"/>
  <c r="AZ35" i="27"/>
  <c r="AY35" i="27"/>
  <c r="AZ27" i="27"/>
  <c r="AY27" i="27"/>
  <c r="AY33" i="27"/>
  <c r="AZ33" i="27"/>
  <c r="AM48" i="27"/>
  <c r="AU49" i="27" s="1"/>
  <c r="AV49" i="27" s="1"/>
  <c r="AO49" i="27"/>
  <c r="AJ48" i="27"/>
  <c r="I3" i="27" s="1"/>
  <c r="AZ35" i="26"/>
  <c r="AY35" i="26"/>
  <c r="AN51" i="26"/>
  <c r="AJ50" i="26"/>
  <c r="AZ27" i="26"/>
  <c r="AY27" i="26"/>
  <c r="AY51" i="26" s="1"/>
  <c r="AV39" i="26"/>
  <c r="AU39" i="26"/>
  <c r="AW39" i="26"/>
  <c r="AX39" i="26"/>
  <c r="AR39" i="26"/>
  <c r="AR51" i="26" s="1"/>
  <c r="I6" i="26"/>
  <c r="I7" i="26"/>
  <c r="I5" i="26"/>
  <c r="BB15" i="24"/>
  <c r="AI11" i="25"/>
  <c r="I5" i="25"/>
  <c r="AO43" i="25"/>
  <c r="BB21" i="24"/>
  <c r="AN44" i="25"/>
  <c r="AN43" i="25"/>
  <c r="I7" i="25"/>
  <c r="BB23" i="24"/>
  <c r="BB41" i="24"/>
  <c r="BB31" i="24"/>
  <c r="I6" i="25"/>
  <c r="AU35" i="25"/>
  <c r="AX35" i="25"/>
  <c r="AR35" i="25"/>
  <c r="AR43" i="25" s="1"/>
  <c r="AW35" i="25"/>
  <c r="AV35" i="25"/>
  <c r="AM42" i="25"/>
  <c r="AU43" i="25" s="1"/>
  <c r="AV43" i="25" s="1"/>
  <c r="AZ27" i="25"/>
  <c r="AZ43" i="25" s="1"/>
  <c r="AY27" i="25"/>
  <c r="AY43" i="25" s="1"/>
  <c r="AJ42" i="25"/>
  <c r="AI12" i="25" s="1"/>
  <c r="AZ43" i="24"/>
  <c r="AO43" i="24"/>
  <c r="BB19" i="24"/>
  <c r="BB17" i="24"/>
  <c r="AJ42" i="24"/>
  <c r="BB37" i="24"/>
  <c r="BB33" i="24"/>
  <c r="AU35" i="24"/>
  <c r="AI11" i="24" s="1"/>
  <c r="AX35" i="24"/>
  <c r="AR35" i="24"/>
  <c r="AR43" i="24" s="1"/>
  <c r="AW35" i="24"/>
  <c r="AV35" i="24"/>
  <c r="AS43" i="24"/>
  <c r="AN44" i="24"/>
  <c r="AN43" i="24"/>
  <c r="AZ49" i="27" l="1"/>
  <c r="AY49" i="27"/>
  <c r="AZ51" i="26"/>
  <c r="AI12" i="27"/>
  <c r="AJ14" i="27"/>
  <c r="AW49" i="27"/>
  <c r="AX49" i="27"/>
  <c r="AM50" i="26"/>
  <c r="AU51" i="26" s="1"/>
  <c r="AV51" i="26" s="1"/>
  <c r="AX51" i="26" s="1"/>
  <c r="AI11" i="26"/>
  <c r="AI12" i="26"/>
  <c r="AJ14" i="26"/>
  <c r="I3" i="26"/>
  <c r="I3" i="25"/>
  <c r="AJ14" i="25"/>
  <c r="BB42" i="25"/>
  <c r="BB14" i="25" s="1"/>
  <c r="AX43" i="25"/>
  <c r="AW43" i="25"/>
  <c r="AM42" i="24"/>
  <c r="AU43" i="24" s="1"/>
  <c r="AV43" i="24" s="1"/>
  <c r="AW43" i="24" s="1"/>
  <c r="BB42" i="24"/>
  <c r="BB14" i="24" s="1"/>
  <c r="AI12" i="24"/>
  <c r="I3" i="24"/>
  <c r="AJ14" i="24"/>
  <c r="AW51" i="26" l="1"/>
  <c r="AX43" i="24"/>
  <c r="I7" i="24" l="1"/>
  <c r="I6" i="24"/>
  <c r="I5" i="24"/>
  <c r="H4" i="24"/>
  <c r="H4" i="23"/>
  <c r="I4" i="23" l="1"/>
  <c r="AI15" i="23"/>
  <c r="AV15" i="23" s="1"/>
  <c r="AI13" i="23"/>
  <c r="AK59" i="23"/>
  <c r="AI59" i="23"/>
  <c r="AJ59" i="23" s="1"/>
  <c r="AK57" i="23"/>
  <c r="AI57" i="23"/>
  <c r="AV57" i="23" s="1"/>
  <c r="AK55" i="23"/>
  <c r="AI55" i="23"/>
  <c r="AW55" i="23" s="1"/>
  <c r="AU53" i="23"/>
  <c r="AK53" i="23"/>
  <c r="AI53" i="23"/>
  <c r="AX53" i="23" s="1"/>
  <c r="AK51" i="23"/>
  <c r="AI51" i="23"/>
  <c r="AU51" i="23" s="1"/>
  <c r="AK49" i="23"/>
  <c r="AI49" i="23"/>
  <c r="AV49" i="23" s="1"/>
  <c r="AK47" i="23"/>
  <c r="AG47" i="23"/>
  <c r="AJ47" i="23" s="1"/>
  <c r="AW45" i="23"/>
  <c r="AK45" i="23"/>
  <c r="AI45" i="23"/>
  <c r="AX45" i="23" s="1"/>
  <c r="AK43" i="23"/>
  <c r="AI43" i="23"/>
  <c r="AN43" i="23" s="1"/>
  <c r="AK41" i="23"/>
  <c r="AI41" i="23"/>
  <c r="AX41" i="23" s="1"/>
  <c r="AK39" i="23"/>
  <c r="AI39" i="23"/>
  <c r="AN39" i="23" s="1"/>
  <c r="AK37" i="23"/>
  <c r="AI37" i="23"/>
  <c r="AN37" i="23" s="1"/>
  <c r="AY37" i="23" s="1"/>
  <c r="AZ37" i="23" s="1"/>
  <c r="AK35" i="23"/>
  <c r="AI35" i="23"/>
  <c r="AJ35" i="23" s="1"/>
  <c r="AK33" i="23"/>
  <c r="AI33" i="23"/>
  <c r="AN33" i="23" s="1"/>
  <c r="AK31" i="23"/>
  <c r="AI31" i="23"/>
  <c r="AN31" i="23" s="1"/>
  <c r="AK29" i="23"/>
  <c r="AI29" i="23"/>
  <c r="AN29" i="23" s="1"/>
  <c r="AK27" i="23"/>
  <c r="AI27" i="23"/>
  <c r="AZ27" i="23" s="1"/>
  <c r="AZ25" i="23"/>
  <c r="AK25" i="23"/>
  <c r="AI25" i="23"/>
  <c r="AN25" i="23" s="1"/>
  <c r="AK23" i="23"/>
  <c r="AI23" i="23"/>
  <c r="AV23" i="23" s="1"/>
  <c r="AK21" i="23"/>
  <c r="AI21" i="23"/>
  <c r="AW21" i="23" s="1"/>
  <c r="AK19" i="23"/>
  <c r="AI19" i="23"/>
  <c r="AX19" i="23" s="1"/>
  <c r="AK17" i="23"/>
  <c r="AI17" i="23"/>
  <c r="AX17" i="23" s="1"/>
  <c r="AK15" i="23"/>
  <c r="AJ25" i="23" l="1"/>
  <c r="AW23" i="23"/>
  <c r="AJ31" i="23"/>
  <c r="AJ41" i="23"/>
  <c r="AV41" i="23"/>
  <c r="AU45" i="23"/>
  <c r="AI47" i="23"/>
  <c r="AW47" i="23" s="1"/>
  <c r="AV53" i="23"/>
  <c r="AJ33" i="23"/>
  <c r="AU41" i="23"/>
  <c r="AY25" i="23"/>
  <c r="AW41" i="23"/>
  <c r="AJ45" i="23"/>
  <c r="AV45" i="23"/>
  <c r="AW49" i="23"/>
  <c r="AJ53" i="23"/>
  <c r="AW57" i="23"/>
  <c r="AU47" i="23"/>
  <c r="I6" i="23"/>
  <c r="AJ39" i="23"/>
  <c r="AV51" i="23"/>
  <c r="AW51" i="23"/>
  <c r="AJ43" i="23"/>
  <c r="AJ19" i="23"/>
  <c r="AW15" i="23"/>
  <c r="AJ17" i="23"/>
  <c r="AV17" i="23"/>
  <c r="AW17" i="23"/>
  <c r="AU19" i="23"/>
  <c r="AU17" i="23"/>
  <c r="AV19" i="23"/>
  <c r="AY33" i="23"/>
  <c r="AZ33" i="23"/>
  <c r="AZ39" i="23"/>
  <c r="AY39" i="23"/>
  <c r="AZ31" i="23"/>
  <c r="AY31" i="23"/>
  <c r="AY43" i="23"/>
  <c r="AZ43" i="23"/>
  <c r="AX47" i="23"/>
  <c r="AS55" i="23"/>
  <c r="AX55" i="23"/>
  <c r="AX15" i="23"/>
  <c r="AJ21" i="23"/>
  <c r="AU21" i="23"/>
  <c r="AO23" i="23"/>
  <c r="AX23" i="23"/>
  <c r="AN27" i="23"/>
  <c r="AN62" i="23" s="1"/>
  <c r="AJ29" i="23"/>
  <c r="AY29" i="23"/>
  <c r="AN35" i="23"/>
  <c r="AY35" i="23" s="1"/>
  <c r="AZ35" i="23" s="1"/>
  <c r="AJ37" i="23"/>
  <c r="AX49" i="23"/>
  <c r="AJ55" i="23"/>
  <c r="AU55" i="23"/>
  <c r="AQ57" i="23"/>
  <c r="AQ61" i="23" s="1"/>
  <c r="AX57" i="23"/>
  <c r="AJ15" i="23"/>
  <c r="AU15" i="23"/>
  <c r="AO17" i="23"/>
  <c r="AW19" i="23"/>
  <c r="AV21" i="23"/>
  <c r="AJ23" i="23"/>
  <c r="AU23" i="23"/>
  <c r="AJ27" i="23"/>
  <c r="I7" i="23" s="1"/>
  <c r="AY27" i="23"/>
  <c r="AZ29" i="23"/>
  <c r="AP41" i="23"/>
  <c r="AP45" i="23"/>
  <c r="AV47" i="23"/>
  <c r="AJ49" i="23"/>
  <c r="AU49" i="23"/>
  <c r="AS51" i="23"/>
  <c r="AX51" i="23"/>
  <c r="AW53" i="23"/>
  <c r="AV55" i="23"/>
  <c r="AJ57" i="23"/>
  <c r="AU57" i="23"/>
  <c r="AT59" i="23"/>
  <c r="AT61" i="23" s="1"/>
  <c r="AO21" i="23"/>
  <c r="AX21" i="23"/>
  <c r="AO15" i="23"/>
  <c r="AS49" i="23"/>
  <c r="AO19" i="23"/>
  <c r="AJ51" i="23"/>
  <c r="AS53" i="23"/>
  <c r="AR47" i="23" l="1"/>
  <c r="AR61" i="23" s="1"/>
  <c r="I5" i="23"/>
  <c r="AZ61" i="23"/>
  <c r="AI11" i="23"/>
  <c r="AO61" i="23"/>
  <c r="AY61" i="23"/>
  <c r="AP61" i="23"/>
  <c r="AS61" i="23"/>
  <c r="AM60" i="23"/>
  <c r="AU61" i="23" s="1"/>
  <c r="AV61" i="23" s="1"/>
  <c r="AN61" i="23"/>
  <c r="AJ60" i="23"/>
  <c r="I3" i="23" l="1"/>
  <c r="AI12" i="23"/>
  <c r="AJ14" i="23"/>
  <c r="AW61" i="23"/>
  <c r="AX61" i="23"/>
  <c r="J4" i="24" l="1"/>
  <c r="J5" i="28" s="1"/>
  <c r="J4" i="23" l="1"/>
  <c r="I5" i="28" s="1"/>
  <c r="AI13" i="22"/>
  <c r="I5" i="22"/>
  <c r="F6" i="28" s="1"/>
  <c r="H5" i="22"/>
  <c r="M17" i="22"/>
  <c r="Y17" i="22" s="1"/>
  <c r="AI27" i="22"/>
  <c r="AZ27" i="22" s="1"/>
  <c r="AI21" i="22"/>
  <c r="AV21" i="22" s="1"/>
  <c r="AI19" i="22"/>
  <c r="AU19" i="22" s="1"/>
  <c r="AI17" i="22"/>
  <c r="AW17" i="22" s="1"/>
  <c r="AI15" i="22"/>
  <c r="AW15" i="22" s="1"/>
  <c r="AG37" i="22"/>
  <c r="AJ37" i="22" s="1"/>
  <c r="AK45" i="22"/>
  <c r="AI45" i="22"/>
  <c r="AJ45" i="22" s="1"/>
  <c r="AU43" i="22"/>
  <c r="AK43" i="22"/>
  <c r="AI43" i="22"/>
  <c r="AV43" i="22" s="1"/>
  <c r="AK41" i="22"/>
  <c r="AI41" i="22"/>
  <c r="AW41" i="22" s="1"/>
  <c r="AK39" i="22"/>
  <c r="AJ39" i="22"/>
  <c r="AI39" i="22"/>
  <c r="AX39" i="22" s="1"/>
  <c r="AK37" i="22"/>
  <c r="AK35" i="22"/>
  <c r="AI35" i="22"/>
  <c r="AJ35" i="22" s="1"/>
  <c r="AK33" i="22"/>
  <c r="AI33" i="22"/>
  <c r="AN33" i="22" s="1"/>
  <c r="AK31" i="22"/>
  <c r="AI31" i="22"/>
  <c r="AN31" i="22" s="1"/>
  <c r="AU29" i="22"/>
  <c r="AK29" i="22"/>
  <c r="AI29" i="22"/>
  <c r="AX29" i="22" s="1"/>
  <c r="AK27" i="22"/>
  <c r="AK25" i="22"/>
  <c r="AI25" i="22"/>
  <c r="AZ25" i="22" s="1"/>
  <c r="AK23" i="22"/>
  <c r="AI23" i="22"/>
  <c r="AW23" i="22" s="1"/>
  <c r="AK21" i="22"/>
  <c r="AK19" i="22"/>
  <c r="AK17" i="22"/>
  <c r="AK15" i="22"/>
  <c r="M27" i="22"/>
  <c r="M21" i="22"/>
  <c r="Z21" i="22" s="1"/>
  <c r="M19" i="22"/>
  <c r="W19" i="22" s="1"/>
  <c r="M15" i="22"/>
  <c r="Y15" i="22" s="1"/>
  <c r="AU39" i="22" l="1"/>
  <c r="AJ43" i="22"/>
  <c r="AT45" i="22"/>
  <c r="AJ33" i="22"/>
  <c r="AW43" i="22"/>
  <c r="AV29" i="22"/>
  <c r="AJ29" i="22"/>
  <c r="AW29" i="22"/>
  <c r="I6" i="22"/>
  <c r="F7" i="28" s="1"/>
  <c r="AW21" i="22"/>
  <c r="Y21" i="22"/>
  <c r="AJ21" i="22"/>
  <c r="X21" i="22"/>
  <c r="Y19" i="22"/>
  <c r="X19" i="22"/>
  <c r="J5" i="22"/>
  <c r="H6" i="28" s="1"/>
  <c r="W21" i="22"/>
  <c r="X17" i="22"/>
  <c r="AU21" i="22"/>
  <c r="AX21" i="22"/>
  <c r="AV19" i="22"/>
  <c r="AW19" i="22"/>
  <c r="AV17" i="22"/>
  <c r="AZ31" i="22"/>
  <c r="AY31" i="22"/>
  <c r="AY33" i="22"/>
  <c r="AZ33" i="22"/>
  <c r="AO15" i="22"/>
  <c r="AX15" i="22"/>
  <c r="AO23" i="22"/>
  <c r="AO17" i="22"/>
  <c r="AX17" i="22"/>
  <c r="AU23" i="22"/>
  <c r="AJ31" i="22"/>
  <c r="AV39" i="22"/>
  <c r="AJ41" i="22"/>
  <c r="AU41" i="22"/>
  <c r="AQ43" i="22"/>
  <c r="AQ47" i="22" s="1"/>
  <c r="I17" i="28" s="1"/>
  <c r="AX43" i="22"/>
  <c r="AX23" i="22"/>
  <c r="AN27" i="22"/>
  <c r="AN48" i="22" s="1"/>
  <c r="AX41" i="22"/>
  <c r="AJ15" i="22"/>
  <c r="AU15" i="22"/>
  <c r="AJ23" i="22"/>
  <c r="AN25" i="22"/>
  <c r="AJ27" i="22"/>
  <c r="I7" i="22" s="1"/>
  <c r="F8" i="28" s="1"/>
  <c r="AY27" i="22"/>
  <c r="AV15" i="22"/>
  <c r="AJ17" i="22"/>
  <c r="AU17" i="22"/>
  <c r="AO19" i="22"/>
  <c r="AX19" i="22"/>
  <c r="AV23" i="22"/>
  <c r="AJ25" i="22"/>
  <c r="AY25" i="22"/>
  <c r="AN35" i="22"/>
  <c r="AI37" i="22"/>
  <c r="AW39" i="22"/>
  <c r="AV41" i="22"/>
  <c r="AT47" i="22"/>
  <c r="I20" i="28" s="1"/>
  <c r="AS41" i="22"/>
  <c r="AJ19" i="22"/>
  <c r="AO21" i="22"/>
  <c r="AP29" i="22"/>
  <c r="AP47" i="22" s="1"/>
  <c r="I16" i="28" s="1"/>
  <c r="AS39" i="22"/>
  <c r="AS47" i="22" s="1"/>
  <c r="I19" i="28" s="1"/>
  <c r="Z15" i="22"/>
  <c r="W15" i="22"/>
  <c r="Z17" i="22"/>
  <c r="X15" i="22"/>
  <c r="W17" i="22"/>
  <c r="Z19" i="22"/>
  <c r="AJ46" i="22" l="1"/>
  <c r="I4" i="22"/>
  <c r="F5" i="28" s="1"/>
  <c r="AU37" i="22"/>
  <c r="AX37" i="22"/>
  <c r="AR37" i="22"/>
  <c r="AR47" i="22" s="1"/>
  <c r="I18" i="28" s="1"/>
  <c r="AW37" i="22"/>
  <c r="AV37" i="22"/>
  <c r="AN47" i="22"/>
  <c r="I14" i="28" s="1"/>
  <c r="AO47" i="22"/>
  <c r="I15" i="28" s="1"/>
  <c r="AY35" i="22"/>
  <c r="AY47" i="22" s="1"/>
  <c r="I21" i="28" s="1"/>
  <c r="AZ35" i="22"/>
  <c r="AZ47" i="22" s="1"/>
  <c r="AI11" i="22" l="1"/>
  <c r="AM46" i="22"/>
  <c r="AU47" i="22" s="1"/>
  <c r="AV47" i="22" s="1"/>
  <c r="AW47" i="22" s="1"/>
  <c r="AI12" i="22"/>
  <c r="AJ14" i="22"/>
  <c r="I3" i="22"/>
  <c r="F4" i="28" s="1"/>
  <c r="AX47" i="22" l="1"/>
  <c r="M13" i="22" l="1"/>
  <c r="M13" i="23"/>
  <c r="F12" i="23" s="1"/>
  <c r="AJ62" i="23" s="1"/>
  <c r="M13" i="24"/>
  <c r="F12" i="24" s="1"/>
  <c r="M13" i="25"/>
  <c r="F12" i="25" s="1"/>
  <c r="AJ44" i="25" s="1"/>
  <c r="M13" i="27"/>
  <c r="F12" i="27" s="1"/>
  <c r="M13" i="26"/>
  <c r="F12" i="26" s="1"/>
  <c r="AJ50" i="27" l="1"/>
  <c r="AG49" i="27"/>
  <c r="F12" i="22"/>
  <c r="AJ48" i="22" s="1"/>
  <c r="P41" i="25"/>
  <c r="P39" i="25"/>
  <c r="P37" i="25"/>
  <c r="P35" i="25"/>
  <c r="P33" i="25"/>
  <c r="P31" i="25"/>
  <c r="P29" i="25"/>
  <c r="P27" i="25"/>
  <c r="P25" i="25"/>
  <c r="P23" i="25"/>
  <c r="P21" i="25"/>
  <c r="P19" i="25"/>
  <c r="P17" i="25"/>
  <c r="P15" i="25"/>
  <c r="M43" i="22" l="1"/>
  <c r="M51" i="23"/>
  <c r="N51" i="23" s="1"/>
  <c r="AL51" i="23" s="1"/>
  <c r="M43" i="23"/>
  <c r="N43" i="23" s="1"/>
  <c r="M43" i="26"/>
  <c r="N43" i="26" s="1"/>
  <c r="AL43" i="26" s="1"/>
  <c r="M43" i="27"/>
  <c r="N43" i="27" s="1"/>
  <c r="AL43" i="27" s="1"/>
  <c r="AL43" i="23" l="1"/>
  <c r="N43" i="22"/>
  <c r="AL43" i="22" s="1"/>
  <c r="Y43" i="22"/>
  <c r="X43" i="22"/>
  <c r="W43" i="22"/>
  <c r="Z43" i="22"/>
  <c r="M15" i="27"/>
  <c r="M17" i="27"/>
  <c r="M19" i="27"/>
  <c r="M15" i="26"/>
  <c r="M17" i="26"/>
  <c r="M19" i="26"/>
  <c r="M19" i="25"/>
  <c r="M17" i="25"/>
  <c r="M15" i="25"/>
  <c r="M19" i="24"/>
  <c r="M17" i="24"/>
  <c r="M15" i="24"/>
  <c r="M23" i="23"/>
  <c r="M21" i="23"/>
  <c r="M19" i="23"/>
  <c r="M17" i="23"/>
  <c r="M15" i="23"/>
  <c r="M23" i="22"/>
  <c r="M25" i="24"/>
  <c r="M21" i="24"/>
  <c r="Y23" i="22" l="1"/>
  <c r="X23" i="22"/>
  <c r="W23" i="22"/>
  <c r="Z23" i="22"/>
  <c r="R21" i="24"/>
  <c r="M29" i="23"/>
  <c r="P29" i="23" s="1"/>
  <c r="M25" i="27"/>
  <c r="M25" i="26"/>
  <c r="M47" i="27"/>
  <c r="M45" i="27"/>
  <c r="M39" i="27"/>
  <c r="M37" i="27"/>
  <c r="M35" i="27"/>
  <c r="M33" i="27"/>
  <c r="M31" i="27"/>
  <c r="P31" i="27" s="1"/>
  <c r="AA31" i="27" s="1"/>
  <c r="AB31" i="27" s="1"/>
  <c r="M29" i="27"/>
  <c r="M27" i="27"/>
  <c r="M23" i="27"/>
  <c r="P23" i="27" s="1"/>
  <c r="M21" i="27"/>
  <c r="P21" i="27" s="1"/>
  <c r="M49" i="26"/>
  <c r="M47" i="26"/>
  <c r="M45" i="26"/>
  <c r="M41" i="26"/>
  <c r="M37" i="26"/>
  <c r="M35" i="26"/>
  <c r="M33" i="26"/>
  <c r="M31" i="26"/>
  <c r="M29" i="26"/>
  <c r="M27" i="26"/>
  <c r="M23" i="26"/>
  <c r="P23" i="26" s="1"/>
  <c r="M21" i="26"/>
  <c r="P21" i="26" s="1"/>
  <c r="M45" i="22"/>
  <c r="M41" i="22"/>
  <c r="M39" i="22"/>
  <c r="M35" i="22"/>
  <c r="M33" i="22"/>
  <c r="M31" i="22"/>
  <c r="M29" i="22"/>
  <c r="P27" i="22"/>
  <c r="M25" i="22"/>
  <c r="P25" i="22" s="1"/>
  <c r="M27" i="23"/>
  <c r="P27" i="23" s="1"/>
  <c r="M59" i="23"/>
  <c r="M57" i="23"/>
  <c r="M55" i="23"/>
  <c r="M53" i="23"/>
  <c r="M49" i="23"/>
  <c r="M45" i="23"/>
  <c r="M41" i="23"/>
  <c r="M39" i="23"/>
  <c r="M37" i="23"/>
  <c r="M35" i="23"/>
  <c r="M33" i="23"/>
  <c r="M31" i="23"/>
  <c r="M25" i="23"/>
  <c r="P25" i="23" s="1"/>
  <c r="M41" i="24"/>
  <c r="M39" i="24"/>
  <c r="M37" i="24"/>
  <c r="M33" i="24"/>
  <c r="M31" i="24"/>
  <c r="M29" i="24"/>
  <c r="M27" i="24"/>
  <c r="M23" i="24"/>
  <c r="M21" i="25"/>
  <c r="M41" i="25"/>
  <c r="M39" i="25"/>
  <c r="M31" i="25"/>
  <c r="M29" i="25"/>
  <c r="M27" i="25"/>
  <c r="M25" i="25"/>
  <c r="M23" i="25"/>
  <c r="M37" i="25"/>
  <c r="M33" i="25"/>
  <c r="X43" i="25"/>
  <c r="X43" i="24"/>
  <c r="S49" i="27"/>
  <c r="U43" i="25"/>
  <c r="U43" i="24"/>
  <c r="Z49" i="23"/>
  <c r="K41" i="27"/>
  <c r="N41" i="27" s="1"/>
  <c r="K39" i="26"/>
  <c r="M39" i="26" s="1"/>
  <c r="T39" i="26" s="1"/>
  <c r="K35" i="25"/>
  <c r="M35" i="25" s="1"/>
  <c r="K35" i="24"/>
  <c r="N35" i="24" s="1"/>
  <c r="K47" i="23"/>
  <c r="M47" i="23" s="1"/>
  <c r="K37" i="22"/>
  <c r="M37" i="22" s="1"/>
  <c r="AL41" i="27" l="1"/>
  <c r="AL35" i="24"/>
  <c r="Z41" i="22"/>
  <c r="Y41" i="22"/>
  <c r="X41" i="22"/>
  <c r="W41" i="22"/>
  <c r="Z39" i="22"/>
  <c r="Y39" i="22"/>
  <c r="X39" i="22"/>
  <c r="W39" i="22"/>
  <c r="T37" i="22"/>
  <c r="W37" i="22"/>
  <c r="Z37" i="22"/>
  <c r="Y37" i="22"/>
  <c r="X37" i="22"/>
  <c r="W29" i="22"/>
  <c r="Z29" i="22"/>
  <c r="Y29" i="22"/>
  <c r="X29" i="22"/>
  <c r="P48" i="22"/>
  <c r="V35" i="25"/>
  <c r="R23" i="25"/>
  <c r="R21" i="25"/>
  <c r="R23" i="24"/>
  <c r="R44" i="24" s="1"/>
  <c r="P25" i="27"/>
  <c r="AB25" i="27"/>
  <c r="AA25" i="27"/>
  <c r="P50" i="27"/>
  <c r="P25" i="26"/>
  <c r="AB25" i="26"/>
  <c r="AA25" i="26"/>
  <c r="P52" i="26"/>
  <c r="AB29" i="23"/>
  <c r="AA29" i="23"/>
  <c r="P62" i="23"/>
  <c r="X39" i="26"/>
  <c r="Z39" i="26"/>
  <c r="W39" i="26"/>
  <c r="Y39" i="26"/>
  <c r="N35" i="25"/>
  <c r="T47" i="23"/>
  <c r="Y47" i="23"/>
  <c r="W47" i="23"/>
  <c r="Z47" i="23"/>
  <c r="X47" i="23"/>
  <c r="N47" i="23"/>
  <c r="M35" i="24"/>
  <c r="Y35" i="25"/>
  <c r="M41" i="27"/>
  <c r="W49" i="23"/>
  <c r="Y49" i="23"/>
  <c r="U49" i="23"/>
  <c r="X49" i="23"/>
  <c r="Z35" i="25"/>
  <c r="AB35" i="25"/>
  <c r="AA35" i="25"/>
  <c r="N39" i="26"/>
  <c r="N37" i="22"/>
  <c r="H6" i="22" s="1"/>
  <c r="J6" i="22" l="1"/>
  <c r="H7" i="28" s="1"/>
  <c r="AL39" i="26"/>
  <c r="AL35" i="25"/>
  <c r="Q35" i="24"/>
  <c r="AL47" i="23"/>
  <c r="M11" i="22"/>
  <c r="G47" i="22"/>
  <c r="AL37" i="22"/>
  <c r="Q35" i="25"/>
  <c r="V35" i="24"/>
  <c r="AB35" i="24"/>
  <c r="AA35" i="24"/>
  <c r="Z35" i="24"/>
  <c r="Y35" i="24"/>
  <c r="T41" i="27"/>
  <c r="Z41" i="27"/>
  <c r="X41" i="27"/>
  <c r="Y41" i="27"/>
  <c r="W41" i="27"/>
  <c r="T43" i="24" l="1"/>
  <c r="V43" i="24"/>
  <c r="R33" i="24"/>
  <c r="R27" i="24"/>
  <c r="R25" i="24"/>
  <c r="Z19" i="24"/>
  <c r="N17" i="24"/>
  <c r="N43" i="24"/>
  <c r="V43" i="25"/>
  <c r="R31" i="25"/>
  <c r="R27" i="25"/>
  <c r="R25" i="25"/>
  <c r="Z19" i="25"/>
  <c r="S17" i="25"/>
  <c r="AA15" i="25"/>
  <c r="N43" i="25"/>
  <c r="T51" i="26"/>
  <c r="V49" i="26"/>
  <c r="V51" i="26" s="1"/>
  <c r="N47" i="26"/>
  <c r="AL47" i="26" s="1"/>
  <c r="N45" i="26"/>
  <c r="AL45" i="26" s="1"/>
  <c r="N41" i="26"/>
  <c r="AL41" i="26" s="1"/>
  <c r="P35" i="26"/>
  <c r="P33" i="26"/>
  <c r="P29" i="26"/>
  <c r="P27" i="26"/>
  <c r="AB27" i="26" s="1"/>
  <c r="N23" i="26"/>
  <c r="X19" i="26"/>
  <c r="X17" i="26"/>
  <c r="N51" i="26"/>
  <c r="T49" i="27"/>
  <c r="V47" i="27"/>
  <c r="V49" i="27" s="1"/>
  <c r="P33" i="27"/>
  <c r="P29" i="27"/>
  <c r="AA29" i="27" s="1"/>
  <c r="AB29" i="27" s="1"/>
  <c r="P27" i="27"/>
  <c r="AB27" i="27" s="1"/>
  <c r="X19" i="27"/>
  <c r="N49" i="27"/>
  <c r="V59" i="23"/>
  <c r="V61" i="23" s="1"/>
  <c r="P39" i="23"/>
  <c r="P33" i="23"/>
  <c r="P31" i="23"/>
  <c r="N29" i="23"/>
  <c r="AL29" i="23" s="1"/>
  <c r="W23" i="23"/>
  <c r="Z21" i="23"/>
  <c r="Y19" i="23"/>
  <c r="Y17" i="23"/>
  <c r="N61" i="23"/>
  <c r="H51" i="26" l="1"/>
  <c r="H7" i="26"/>
  <c r="J7" i="26" s="1"/>
  <c r="L8" i="28" s="1"/>
  <c r="AL23" i="26"/>
  <c r="AL17" i="24"/>
  <c r="AA29" i="26"/>
  <c r="AB29" i="26"/>
  <c r="AB17" i="25"/>
  <c r="N15" i="25"/>
  <c r="N27" i="23"/>
  <c r="H7" i="23" s="1"/>
  <c r="AB27" i="23"/>
  <c r="AA27" i="23"/>
  <c r="AA31" i="23"/>
  <c r="AB31" i="23"/>
  <c r="N35" i="23"/>
  <c r="AL35" i="23" s="1"/>
  <c r="P35" i="23"/>
  <c r="AA35" i="23" s="1"/>
  <c r="AB35" i="23" s="1"/>
  <c r="AA39" i="23"/>
  <c r="AB39" i="23"/>
  <c r="P43" i="23"/>
  <c r="Z51" i="23"/>
  <c r="X51" i="23"/>
  <c r="U51" i="23"/>
  <c r="Y51" i="23"/>
  <c r="W51" i="23"/>
  <c r="Z55" i="23"/>
  <c r="X55" i="23"/>
  <c r="U55" i="23"/>
  <c r="Y55" i="23"/>
  <c r="W55" i="23"/>
  <c r="AB25" i="23"/>
  <c r="AA25" i="23"/>
  <c r="AA33" i="23"/>
  <c r="AB33" i="23"/>
  <c r="R41" i="23"/>
  <c r="Z41" i="23"/>
  <c r="X41" i="23"/>
  <c r="Y41" i="23"/>
  <c r="W41" i="23"/>
  <c r="N45" i="23"/>
  <c r="AL45" i="23" s="1"/>
  <c r="Y45" i="23"/>
  <c r="W45" i="23"/>
  <c r="Z45" i="23"/>
  <c r="X45" i="23"/>
  <c r="R45" i="23"/>
  <c r="Y53" i="23"/>
  <c r="W53" i="23"/>
  <c r="Z53" i="23"/>
  <c r="X53" i="23"/>
  <c r="U53" i="23"/>
  <c r="Y57" i="23"/>
  <c r="W57" i="23"/>
  <c r="Z57" i="23"/>
  <c r="X57" i="23"/>
  <c r="S57" i="23"/>
  <c r="S61" i="23" s="1"/>
  <c r="AB15" i="24"/>
  <c r="S15" i="24"/>
  <c r="AA37" i="24"/>
  <c r="Y37" i="24"/>
  <c r="AB37" i="24"/>
  <c r="Z37" i="24"/>
  <c r="W37" i="24"/>
  <c r="Z17" i="24"/>
  <c r="S17" i="24"/>
  <c r="AB17" i="24"/>
  <c r="AB41" i="24"/>
  <c r="Z41" i="24"/>
  <c r="W41" i="24"/>
  <c r="AA41" i="24"/>
  <c r="Y41" i="24"/>
  <c r="AA39" i="24"/>
  <c r="Y39" i="24"/>
  <c r="AB39" i="24"/>
  <c r="Z39" i="24"/>
  <c r="W39" i="24"/>
  <c r="AC33" i="24"/>
  <c r="AD33" i="24"/>
  <c r="N33" i="24"/>
  <c r="AL33" i="24" s="1"/>
  <c r="N29" i="24"/>
  <c r="R29" i="24"/>
  <c r="AC29" i="24" s="1"/>
  <c r="AD29" i="24" s="1"/>
  <c r="P37" i="23"/>
  <c r="AA37" i="23" s="1"/>
  <c r="AB37" i="23" s="1"/>
  <c r="N31" i="26"/>
  <c r="AL31" i="26" s="1"/>
  <c r="P31" i="26"/>
  <c r="AA31" i="26" s="1"/>
  <c r="AB31" i="26" s="1"/>
  <c r="N29" i="25"/>
  <c r="AL29" i="25" s="1"/>
  <c r="R29" i="25"/>
  <c r="AC29" i="25" s="1"/>
  <c r="AD29" i="25" s="1"/>
  <c r="AC25" i="24"/>
  <c r="AD25" i="24"/>
  <c r="AC27" i="24"/>
  <c r="AD27" i="24"/>
  <c r="AD23" i="24"/>
  <c r="AC23" i="24"/>
  <c r="AD21" i="24"/>
  <c r="AC21" i="24"/>
  <c r="AB15" i="25"/>
  <c r="S15" i="25"/>
  <c r="AC27" i="25"/>
  <c r="AD27" i="25"/>
  <c r="Y15" i="25"/>
  <c r="N41" i="25"/>
  <c r="AL41" i="25" s="1"/>
  <c r="AA41" i="25"/>
  <c r="Y41" i="25"/>
  <c r="AB41" i="25"/>
  <c r="Z41" i="25"/>
  <c r="W41" i="25"/>
  <c r="AB39" i="25"/>
  <c r="Z39" i="25"/>
  <c r="W39" i="25"/>
  <c r="AA39" i="25"/>
  <c r="Y39" i="25"/>
  <c r="AB37" i="25"/>
  <c r="Z37" i="25"/>
  <c r="W37" i="25"/>
  <c r="AA37" i="25"/>
  <c r="Y37" i="25"/>
  <c r="AC25" i="25"/>
  <c r="AD25" i="25"/>
  <c r="N33" i="25"/>
  <c r="AL33" i="25" s="1"/>
  <c r="R33" i="25"/>
  <c r="AD23" i="25"/>
  <c r="AC23" i="25"/>
  <c r="AD21" i="25"/>
  <c r="AC21" i="25"/>
  <c r="Y47" i="26"/>
  <c r="W47" i="26"/>
  <c r="Z47" i="26"/>
  <c r="X47" i="26"/>
  <c r="S47" i="26"/>
  <c r="S51" i="26" s="1"/>
  <c r="Y45" i="26"/>
  <c r="W45" i="26"/>
  <c r="Z45" i="26"/>
  <c r="X45" i="26"/>
  <c r="U45" i="26"/>
  <c r="Z43" i="26"/>
  <c r="X43" i="26"/>
  <c r="U43" i="26"/>
  <c r="Y43" i="26"/>
  <c r="W43" i="26"/>
  <c r="Z41" i="26"/>
  <c r="X41" i="26"/>
  <c r="U41" i="26"/>
  <c r="Y41" i="26"/>
  <c r="W41" i="26"/>
  <c r="AA35" i="26"/>
  <c r="AB35" i="26"/>
  <c r="AB23" i="26"/>
  <c r="AA23" i="26"/>
  <c r="N21" i="26"/>
  <c r="AL21" i="26" s="1"/>
  <c r="AB21" i="26"/>
  <c r="AA21" i="26"/>
  <c r="Q17" i="26"/>
  <c r="W15" i="26"/>
  <c r="Q15" i="26"/>
  <c r="Y15" i="26"/>
  <c r="N15" i="26"/>
  <c r="AL15" i="26" s="1"/>
  <c r="N45" i="27"/>
  <c r="AL45" i="27" s="1"/>
  <c r="Z45" i="27"/>
  <c r="X45" i="27"/>
  <c r="U45" i="27"/>
  <c r="Y45" i="27"/>
  <c r="W45" i="27"/>
  <c r="Y43" i="27"/>
  <c r="W43" i="27"/>
  <c r="Z43" i="27"/>
  <c r="X43" i="27"/>
  <c r="U43" i="27"/>
  <c r="Y39" i="27"/>
  <c r="W39" i="27"/>
  <c r="Z39" i="27"/>
  <c r="X39" i="27"/>
  <c r="R39" i="27"/>
  <c r="N39" i="27"/>
  <c r="AL39" i="27" s="1"/>
  <c r="N35" i="27"/>
  <c r="P35" i="27"/>
  <c r="AB23" i="27"/>
  <c r="AA23" i="27"/>
  <c r="AB21" i="27"/>
  <c r="AA21" i="27"/>
  <c r="W19" i="27"/>
  <c r="Q19" i="27"/>
  <c r="W17" i="27"/>
  <c r="Q17" i="27"/>
  <c r="Y17" i="27"/>
  <c r="Y15" i="27"/>
  <c r="Q15" i="27"/>
  <c r="X15" i="27"/>
  <c r="N31" i="24"/>
  <c r="AL31" i="24" s="1"/>
  <c r="R31" i="24"/>
  <c r="AC31" i="25"/>
  <c r="AD31" i="25"/>
  <c r="AA33" i="26"/>
  <c r="AB33" i="26"/>
  <c r="AA33" i="27"/>
  <c r="AB33" i="27"/>
  <c r="Z37" i="27"/>
  <c r="X37" i="27"/>
  <c r="R37" i="27"/>
  <c r="Y37" i="27"/>
  <c r="W37" i="27"/>
  <c r="O48" i="27" s="1"/>
  <c r="Y37" i="26"/>
  <c r="Z37" i="26"/>
  <c r="X37" i="26"/>
  <c r="R37" i="26"/>
  <c r="R51" i="26" s="1"/>
  <c r="W37" i="26"/>
  <c r="N25" i="27"/>
  <c r="AL25" i="27" s="1"/>
  <c r="AA27" i="26"/>
  <c r="AA27" i="27"/>
  <c r="N25" i="24"/>
  <c r="AL25" i="24" s="1"/>
  <c r="N29" i="26"/>
  <c r="AL29" i="26" s="1"/>
  <c r="T61" i="23"/>
  <c r="N59" i="23"/>
  <c r="AL59" i="23" s="1"/>
  <c r="N53" i="23"/>
  <c r="AL53" i="23" s="1"/>
  <c r="N49" i="23"/>
  <c r="AL49" i="23" s="1"/>
  <c r="N41" i="23"/>
  <c r="AL41" i="23" s="1"/>
  <c r="N37" i="23"/>
  <c r="AL37" i="23" s="1"/>
  <c r="N33" i="23"/>
  <c r="AL33" i="23" s="1"/>
  <c r="N25" i="23"/>
  <c r="AL25" i="23" s="1"/>
  <c r="N21" i="23"/>
  <c r="AL21" i="23" s="1"/>
  <c r="Y21" i="23"/>
  <c r="W21" i="23"/>
  <c r="Z19" i="23"/>
  <c r="Q19" i="23"/>
  <c r="N17" i="23"/>
  <c r="AL17" i="23" s="1"/>
  <c r="X17" i="23"/>
  <c r="Q17" i="23"/>
  <c r="W17" i="23"/>
  <c r="Z17" i="23"/>
  <c r="W15" i="23"/>
  <c r="Q15" i="23"/>
  <c r="N37" i="26"/>
  <c r="AL37" i="26" s="1"/>
  <c r="N23" i="25"/>
  <c r="AA19" i="25"/>
  <c r="N39" i="25"/>
  <c r="AL39" i="25" s="1"/>
  <c r="N19" i="25"/>
  <c r="AL19" i="25" s="1"/>
  <c r="N27" i="25"/>
  <c r="AL27" i="25" s="1"/>
  <c r="N31" i="25"/>
  <c r="Y19" i="25"/>
  <c r="N27" i="27"/>
  <c r="AL27" i="27" s="1"/>
  <c r="N29" i="27"/>
  <c r="AL29" i="27" s="1"/>
  <c r="N37" i="27"/>
  <c r="AL37" i="27" s="1"/>
  <c r="N17" i="27"/>
  <c r="AL17" i="27" s="1"/>
  <c r="N19" i="27"/>
  <c r="Z19" i="27"/>
  <c r="Z17" i="27"/>
  <c r="Y19" i="27"/>
  <c r="Y17" i="26"/>
  <c r="N17" i="26"/>
  <c r="AL17" i="26" s="1"/>
  <c r="Z17" i="26"/>
  <c r="N25" i="26"/>
  <c r="AL25" i="26" s="1"/>
  <c r="Z15" i="26"/>
  <c r="W17" i="26"/>
  <c r="Y17" i="24"/>
  <c r="S19" i="24"/>
  <c r="N37" i="24"/>
  <c r="N21" i="24"/>
  <c r="AA17" i="24"/>
  <c r="N41" i="24"/>
  <c r="AL41" i="24" s="1"/>
  <c r="X23" i="23"/>
  <c r="N27" i="26"/>
  <c r="N39" i="24"/>
  <c r="N15" i="23"/>
  <c r="Y15" i="23"/>
  <c r="W19" i="23"/>
  <c r="X21" i="23"/>
  <c r="N23" i="23"/>
  <c r="Y23" i="23"/>
  <c r="N31" i="23"/>
  <c r="AL31" i="23" s="1"/>
  <c r="N39" i="23"/>
  <c r="AL39" i="23" s="1"/>
  <c r="N55" i="23"/>
  <c r="AL55" i="23" s="1"/>
  <c r="N57" i="23"/>
  <c r="AL57" i="23" s="1"/>
  <c r="N21" i="27"/>
  <c r="AL21" i="27" s="1"/>
  <c r="N23" i="27"/>
  <c r="N31" i="27"/>
  <c r="AL31" i="27" s="1"/>
  <c r="N35" i="26"/>
  <c r="AL35" i="26" s="1"/>
  <c r="N49" i="26"/>
  <c r="AL49" i="26" s="1"/>
  <c r="Y17" i="25"/>
  <c r="AA17" i="25"/>
  <c r="N17" i="25"/>
  <c r="AL17" i="25" s="1"/>
  <c r="Z17" i="25"/>
  <c r="N25" i="25"/>
  <c r="AL25" i="25" s="1"/>
  <c r="N37" i="25"/>
  <c r="AL37" i="25" s="1"/>
  <c r="X15" i="23"/>
  <c r="Z15" i="23"/>
  <c r="X19" i="23"/>
  <c r="Q23" i="23"/>
  <c r="Z23" i="23"/>
  <c r="Z15" i="27"/>
  <c r="W15" i="27"/>
  <c r="Y19" i="26"/>
  <c r="N19" i="26"/>
  <c r="Z19" i="26"/>
  <c r="Q19" i="26"/>
  <c r="N19" i="23"/>
  <c r="Q21" i="23"/>
  <c r="N15" i="27"/>
  <c r="AL15" i="27" s="1"/>
  <c r="N33" i="27"/>
  <c r="AL33" i="27" s="1"/>
  <c r="N47" i="27"/>
  <c r="AL47" i="27" s="1"/>
  <c r="W19" i="26"/>
  <c r="N33" i="26"/>
  <c r="AL33" i="26" s="1"/>
  <c r="N21" i="25"/>
  <c r="AL21" i="25" s="1"/>
  <c r="Y15" i="24"/>
  <c r="AA15" i="24"/>
  <c r="N15" i="24"/>
  <c r="Z15" i="24"/>
  <c r="N27" i="24"/>
  <c r="AL27" i="24" s="1"/>
  <c r="X17" i="27"/>
  <c r="X15" i="26"/>
  <c r="AA19" i="24"/>
  <c r="N19" i="24"/>
  <c r="Y19" i="24"/>
  <c r="N23" i="24"/>
  <c r="AB19" i="24"/>
  <c r="Z15" i="25"/>
  <c r="S19" i="25"/>
  <c r="AB19" i="25"/>
  <c r="T43" i="25"/>
  <c r="AL19" i="27" l="1"/>
  <c r="H6" i="27"/>
  <c r="J6" i="27" s="1"/>
  <c r="M7" i="28" s="1"/>
  <c r="H49" i="27"/>
  <c r="H7" i="27"/>
  <c r="J7" i="27" s="1"/>
  <c r="M8" i="28" s="1"/>
  <c r="AL23" i="27"/>
  <c r="AL19" i="26"/>
  <c r="H6" i="26"/>
  <c r="J6" i="26" s="1"/>
  <c r="L7" i="28" s="1"/>
  <c r="O50" i="26"/>
  <c r="AL31" i="25"/>
  <c r="H6" i="25"/>
  <c r="J6" i="25" s="1"/>
  <c r="K7" i="28" s="1"/>
  <c r="Q37" i="24"/>
  <c r="AL37" i="24"/>
  <c r="Q39" i="24"/>
  <c r="AL39" i="24"/>
  <c r="Q29" i="24"/>
  <c r="AL29" i="24"/>
  <c r="Q21" i="24"/>
  <c r="AL21" i="24"/>
  <c r="G61" i="23"/>
  <c r="AL23" i="23"/>
  <c r="H6" i="23"/>
  <c r="H5" i="27"/>
  <c r="J5" i="27" s="1"/>
  <c r="M6" i="28" s="1"/>
  <c r="AL35" i="27"/>
  <c r="H5" i="26"/>
  <c r="J5" i="26" s="1"/>
  <c r="L6" i="28" s="1"/>
  <c r="AL27" i="26"/>
  <c r="AL50" i="26" s="1"/>
  <c r="AL14" i="26" s="1"/>
  <c r="Q17" i="25"/>
  <c r="H5" i="25"/>
  <c r="J5" i="25" s="1"/>
  <c r="K6" i="28" s="1"/>
  <c r="AL15" i="25"/>
  <c r="H7" i="25"/>
  <c r="J7" i="25" s="1"/>
  <c r="K8" i="28" s="1"/>
  <c r="AL23" i="25"/>
  <c r="Q17" i="24"/>
  <c r="Q23" i="24"/>
  <c r="AL23" i="24"/>
  <c r="Q15" i="24"/>
  <c r="AL15" i="24"/>
  <c r="Q19" i="24"/>
  <c r="AL19" i="24"/>
  <c r="Q27" i="25"/>
  <c r="Q27" i="24"/>
  <c r="Q41" i="25"/>
  <c r="Q41" i="24"/>
  <c r="Q25" i="25"/>
  <c r="Q25" i="24"/>
  <c r="H5" i="24"/>
  <c r="J5" i="24" s="1"/>
  <c r="J6" i="28" s="1"/>
  <c r="H6" i="24"/>
  <c r="J6" i="24" s="1"/>
  <c r="Q31" i="24"/>
  <c r="Q33" i="25"/>
  <c r="Q33" i="24"/>
  <c r="O42" i="24"/>
  <c r="Y43" i="24" s="1"/>
  <c r="Z43" i="24" s="1"/>
  <c r="AB43" i="24" s="1"/>
  <c r="Q23" i="25"/>
  <c r="H7" i="24"/>
  <c r="J7" i="24" s="1"/>
  <c r="J8" i="28" s="1"/>
  <c r="AL19" i="23"/>
  <c r="H5" i="23"/>
  <c r="AL15" i="23"/>
  <c r="H61" i="23"/>
  <c r="AL27" i="23"/>
  <c r="J7" i="23"/>
  <c r="I8" i="28" s="1"/>
  <c r="O60" i="23"/>
  <c r="W61" i="23" s="1"/>
  <c r="X61" i="23" s="1"/>
  <c r="Q39" i="25"/>
  <c r="Q37" i="25"/>
  <c r="Q31" i="25"/>
  <c r="Q29" i="25"/>
  <c r="Q21" i="25"/>
  <c r="Q19" i="25"/>
  <c r="Q15" i="25"/>
  <c r="O42" i="25"/>
  <c r="Y43" i="25" s="1"/>
  <c r="Z43" i="25" s="1"/>
  <c r="G43" i="25"/>
  <c r="H43" i="25"/>
  <c r="G43" i="24"/>
  <c r="H43" i="24"/>
  <c r="R49" i="27"/>
  <c r="F49" i="27"/>
  <c r="F51" i="26"/>
  <c r="F61" i="23"/>
  <c r="R61" i="23"/>
  <c r="U49" i="27"/>
  <c r="U61" i="23"/>
  <c r="P61" i="23"/>
  <c r="Q51" i="26"/>
  <c r="W49" i="27"/>
  <c r="X49" i="27" s="1"/>
  <c r="Y49" i="27" s="1"/>
  <c r="G49" i="27"/>
  <c r="G51" i="26"/>
  <c r="F43" i="25"/>
  <c r="F43" i="24"/>
  <c r="W43" i="25"/>
  <c r="W51" i="26"/>
  <c r="X51" i="26" s="1"/>
  <c r="W43" i="24"/>
  <c r="R44" i="25"/>
  <c r="AA43" i="23"/>
  <c r="AA61" i="23" s="1"/>
  <c r="AB43" i="23"/>
  <c r="AB61" i="23" s="1"/>
  <c r="AC33" i="25"/>
  <c r="AC43" i="25" s="1"/>
  <c r="AD33" i="25"/>
  <c r="AD43" i="25" s="1"/>
  <c r="U51" i="26"/>
  <c r="AA35" i="27"/>
  <c r="AA49" i="27" s="1"/>
  <c r="AB35" i="27"/>
  <c r="AB49" i="27" s="1"/>
  <c r="AC31" i="24"/>
  <c r="AD31" i="24"/>
  <c r="R43" i="25"/>
  <c r="S43" i="25"/>
  <c r="N42" i="25"/>
  <c r="M11" i="24"/>
  <c r="N48" i="27"/>
  <c r="N60" i="23"/>
  <c r="M11" i="23"/>
  <c r="S43" i="24"/>
  <c r="M11" i="26"/>
  <c r="P49" i="27"/>
  <c r="M11" i="25"/>
  <c r="R43" i="24"/>
  <c r="N42" i="24"/>
  <c r="AG43" i="24" s="1"/>
  <c r="M11" i="27"/>
  <c r="Q61" i="23"/>
  <c r="N50" i="26"/>
  <c r="Q49" i="27"/>
  <c r="P51" i="26"/>
  <c r="AL48" i="27" l="1"/>
  <c r="AL14" i="27" s="1"/>
  <c r="J6" i="23"/>
  <c r="I7" i="28" s="1"/>
  <c r="E7" i="28"/>
  <c r="J5" i="23"/>
  <c r="I6" i="28" s="1"/>
  <c r="E6" i="28"/>
  <c r="H3" i="23"/>
  <c r="J3" i="23" s="1"/>
  <c r="K3" i="23" s="1"/>
  <c r="AG61" i="23"/>
  <c r="J7" i="28"/>
  <c r="H3" i="27"/>
  <c r="J3" i="27" s="1"/>
  <c r="K3" i="27" s="1"/>
  <c r="AI48" i="27"/>
  <c r="AI14" i="27" s="1"/>
  <c r="H3" i="26"/>
  <c r="J3" i="26" s="1"/>
  <c r="K3" i="26" s="1"/>
  <c r="AI50" i="26"/>
  <c r="AI14" i="26" s="1"/>
  <c r="AG51" i="26"/>
  <c r="AL42" i="25"/>
  <c r="AL14" i="25" s="1"/>
  <c r="M12" i="25"/>
  <c r="H3" i="25"/>
  <c r="J3" i="25" s="1"/>
  <c r="K3" i="25" s="1"/>
  <c r="AG43" i="25"/>
  <c r="AI42" i="25"/>
  <c r="AI14" i="25" s="1"/>
  <c r="Q42" i="24"/>
  <c r="Q14" i="24" s="1"/>
  <c r="AL42" i="24"/>
  <c r="AL14" i="24" s="1"/>
  <c r="H3" i="24"/>
  <c r="J3" i="24" s="1"/>
  <c r="K3" i="24" s="1"/>
  <c r="AI42" i="24"/>
  <c r="AG42" i="24" s="1"/>
  <c r="AI60" i="23"/>
  <c r="AG60" i="23" s="1"/>
  <c r="AG14" i="23" s="1"/>
  <c r="AL60" i="23"/>
  <c r="AL14" i="23" s="1"/>
  <c r="Q42" i="25"/>
  <c r="Q14" i="25" s="1"/>
  <c r="D43" i="25"/>
  <c r="D51" i="26"/>
  <c r="Z49" i="27"/>
  <c r="N14" i="25"/>
  <c r="H42" i="25" s="1"/>
  <c r="H14" i="25" s="1"/>
  <c r="M42" i="25"/>
  <c r="M14" i="25" s="1"/>
  <c r="AA43" i="24"/>
  <c r="AA51" i="26"/>
  <c r="AB51" i="26"/>
  <c r="N14" i="26"/>
  <c r="M12" i="26"/>
  <c r="M50" i="26"/>
  <c r="M14" i="26" s="1"/>
  <c r="D43" i="24"/>
  <c r="AB43" i="25"/>
  <c r="AA43" i="25"/>
  <c r="Y51" i="26"/>
  <c r="Z51" i="26"/>
  <c r="D49" i="27"/>
  <c r="N14" i="24"/>
  <c r="M12" i="24"/>
  <c r="M42" i="24"/>
  <c r="M14" i="24" s="1"/>
  <c r="N14" i="23"/>
  <c r="M12" i="23"/>
  <c r="M60" i="23"/>
  <c r="M14" i="23" s="1"/>
  <c r="Y61" i="23"/>
  <c r="Z61" i="23"/>
  <c r="D61" i="23"/>
  <c r="AC43" i="24"/>
  <c r="AD43" i="24"/>
  <c r="N14" i="27"/>
  <c r="M12" i="27"/>
  <c r="M48" i="27"/>
  <c r="M14" i="27" s="1"/>
  <c r="AG48" i="27" l="1"/>
  <c r="AG14" i="27" s="1"/>
  <c r="G7" i="28"/>
  <c r="G6" i="28"/>
  <c r="K5" i="27" s="1"/>
  <c r="M4" i="28"/>
  <c r="L4" i="28"/>
  <c r="K4" i="28"/>
  <c r="J4" i="28"/>
  <c r="I4" i="28"/>
  <c r="AG50" i="26"/>
  <c r="AG14" i="26" s="1"/>
  <c r="AG42" i="25"/>
  <c r="AG14" i="25" s="1"/>
  <c r="AI14" i="24"/>
  <c r="AG14" i="24"/>
  <c r="AI14" i="23"/>
  <c r="K42" i="25"/>
  <c r="K14" i="25" s="1"/>
  <c r="H42" i="24"/>
  <c r="H14" i="24" s="1"/>
  <c r="K42" i="24"/>
  <c r="K14" i="24" s="1"/>
  <c r="K48" i="27"/>
  <c r="K14" i="27" s="1"/>
  <c r="H48" i="27"/>
  <c r="H14" i="27" s="1"/>
  <c r="H60" i="23"/>
  <c r="H14" i="23" s="1"/>
  <c r="K60" i="23"/>
  <c r="K14" i="23" s="1"/>
  <c r="H50" i="26"/>
  <c r="H14" i="26" s="1"/>
  <c r="K50" i="26"/>
  <c r="K14" i="26" s="1"/>
  <c r="K6" i="26" l="1"/>
  <c r="K6" i="27"/>
  <c r="K5" i="25"/>
  <c r="K5" i="26"/>
  <c r="K6" i="24"/>
  <c r="K6" i="25"/>
  <c r="K5" i="23"/>
  <c r="K5" i="24"/>
  <c r="K6" i="22"/>
  <c r="K6" i="23"/>
  <c r="K5" i="22"/>
  <c r="N7" i="28"/>
  <c r="N6" i="28"/>
  <c r="N47" i="22"/>
  <c r="R29" i="22"/>
  <c r="AB27" i="22"/>
  <c r="AB25" i="22"/>
  <c r="AA25" i="22" l="1"/>
  <c r="N45" i="22"/>
  <c r="AL45" i="22" s="1"/>
  <c r="V45" i="22"/>
  <c r="V47" i="22" s="1"/>
  <c r="H20" i="28" s="1"/>
  <c r="J20" i="28" s="1"/>
  <c r="S43" i="22"/>
  <c r="S47" i="22" s="1"/>
  <c r="H17" i="28" s="1"/>
  <c r="J17" i="28" s="1"/>
  <c r="U41" i="22"/>
  <c r="U39" i="22"/>
  <c r="P33" i="22"/>
  <c r="P31" i="22"/>
  <c r="AA27" i="22"/>
  <c r="N29" i="22"/>
  <c r="AL29" i="22" s="1"/>
  <c r="Q15" i="22"/>
  <c r="Q23" i="22"/>
  <c r="Q17" i="22"/>
  <c r="N21" i="22"/>
  <c r="AL21" i="22" s="1"/>
  <c r="Q21" i="22"/>
  <c r="N23" i="22"/>
  <c r="AL23" i="22" s="1"/>
  <c r="N33" i="22"/>
  <c r="AL33" i="22" s="1"/>
  <c r="N41" i="22"/>
  <c r="AL41" i="22" s="1"/>
  <c r="N15" i="22"/>
  <c r="N31" i="22"/>
  <c r="AL31" i="22" s="1"/>
  <c r="N39" i="22"/>
  <c r="AL39" i="22" s="1"/>
  <c r="R47" i="22"/>
  <c r="H16" i="28" s="1"/>
  <c r="J16" i="28" s="1"/>
  <c r="P35" i="22"/>
  <c r="N35" i="22"/>
  <c r="AL35" i="22" s="1"/>
  <c r="N27" i="22"/>
  <c r="H7" i="22" s="1"/>
  <c r="Q19" i="22"/>
  <c r="N19" i="22"/>
  <c r="AL19" i="22" s="1"/>
  <c r="N17" i="22"/>
  <c r="N25" i="22"/>
  <c r="AL25" i="22" s="1"/>
  <c r="J7" i="22" l="1"/>
  <c r="H8" i="28" s="1"/>
  <c r="E8" i="28"/>
  <c r="AL15" i="22"/>
  <c r="H4" i="22"/>
  <c r="H47" i="22"/>
  <c r="AL27" i="22"/>
  <c r="AL17" i="22"/>
  <c r="E47" i="22"/>
  <c r="AA35" i="22"/>
  <c r="AB35" i="22"/>
  <c r="AA31" i="22"/>
  <c r="AB31" i="22"/>
  <c r="AA33" i="22"/>
  <c r="AB33" i="22"/>
  <c r="O46" i="22"/>
  <c r="W47" i="22" s="1"/>
  <c r="X47" i="22" s="1"/>
  <c r="T47" i="22"/>
  <c r="H18" i="28" s="1"/>
  <c r="J18" i="28" s="1"/>
  <c r="P47" i="22"/>
  <c r="H14" i="28" s="1"/>
  <c r="J14" i="28" s="1"/>
  <c r="U47" i="22"/>
  <c r="H19" i="28" s="1"/>
  <c r="J19" i="28" s="1"/>
  <c r="Q47" i="22"/>
  <c r="H15" i="28" s="1"/>
  <c r="J15" i="28" s="1"/>
  <c r="N46" i="22"/>
  <c r="AG47" i="22" s="1"/>
  <c r="G8" i="28" l="1"/>
  <c r="J4" i="22"/>
  <c r="G5" i="28" s="1"/>
  <c r="E5" i="28"/>
  <c r="AI46" i="22"/>
  <c r="AI14" i="22" s="1"/>
  <c r="AL46" i="22"/>
  <c r="AL14" i="22" s="1"/>
  <c r="H3" i="22"/>
  <c r="M12" i="22"/>
  <c r="AA47" i="22"/>
  <c r="H21" i="28" s="1"/>
  <c r="J21" i="28" s="1"/>
  <c r="Z47" i="22"/>
  <c r="Y47" i="22"/>
  <c r="M46" i="22"/>
  <c r="M14" i="22" s="1"/>
  <c r="N14" i="22"/>
  <c r="D47" i="22"/>
  <c r="K7" i="26" l="1"/>
  <c r="K7" i="27"/>
  <c r="K7" i="24"/>
  <c r="K7" i="25"/>
  <c r="K7" i="22"/>
  <c r="K7" i="23"/>
  <c r="H5" i="28"/>
  <c r="K4" i="24" s="1"/>
  <c r="N8" i="28"/>
  <c r="J3" i="22"/>
  <c r="G4" i="28" s="1"/>
  <c r="N4" i="28" s="1"/>
  <c r="E4" i="28"/>
  <c r="N5" i="28"/>
  <c r="AG46" i="22"/>
  <c r="AG14" i="22" s="1"/>
  <c r="K46" i="22"/>
  <c r="K14" i="22" s="1"/>
  <c r="H46" i="22"/>
  <c r="H14" i="22" s="1"/>
  <c r="AB47" i="22"/>
  <c r="K4" i="27" l="1"/>
  <c r="K4" i="23"/>
  <c r="K4" i="26"/>
  <c r="K4" i="22"/>
  <c r="K4" i="25"/>
  <c r="H4" i="28"/>
  <c r="K3" i="22"/>
</calcChain>
</file>

<file path=xl/sharedStrings.xml><?xml version="1.0" encoding="utf-8"?>
<sst xmlns="http://schemas.openxmlformats.org/spreadsheetml/2006/main" count="839" uniqueCount="323">
  <si>
    <t>Počet podpůrných personálních opatření ve školách</t>
  </si>
  <si>
    <t xml:space="preserve">Počet poskytnutých služeb individuální podpory pedagogům </t>
  </si>
  <si>
    <t>milník</t>
  </si>
  <si>
    <t>Celkový počet účastníků</t>
  </si>
  <si>
    <t>Počet organizací, ve kterých se zvýšila kvalita výchovy a vzdělávání a proinkluzivnost</t>
  </si>
  <si>
    <t>Počet dětí a žáků s potřebou podpůrných opatření v podpořených organizacích</t>
  </si>
  <si>
    <t>Počet dětí, žáků a studentů Romů v podpořených organizacích</t>
  </si>
  <si>
    <t>Celkový počet dětí, žáků a studentů v podpořených organizacích</t>
  </si>
  <si>
    <t>Počet pracovníků ve vzdělávání, kteří v praxi uplatňují nově získané poznatky a dovednosti</t>
  </si>
  <si>
    <t>výsledky</t>
  </si>
  <si>
    <t>výstupy</t>
  </si>
  <si>
    <t>počet podpořených osob - pracovníci ve vzdělávání</t>
  </si>
  <si>
    <t>POSTUP:</t>
  </si>
  <si>
    <t>3.</t>
  </si>
  <si>
    <t>1.</t>
  </si>
  <si>
    <t>2.</t>
  </si>
  <si>
    <t>Maximální dotace</t>
  </si>
  <si>
    <t>Počet podpořených osob - pracovníci ve vzdělávání</t>
  </si>
  <si>
    <t>Výstupy</t>
  </si>
  <si>
    <t>Výsledky</t>
  </si>
  <si>
    <t>Milník</t>
  </si>
  <si>
    <t>Cena jedné šablony
(v Kč)</t>
  </si>
  <si>
    <t>Požadováno celkem 
(v Kč)</t>
  </si>
  <si>
    <t>Typ</t>
  </si>
  <si>
    <t>Název</t>
  </si>
  <si>
    <t>Číslo</t>
  </si>
  <si>
    <t>Poznámka</t>
  </si>
  <si>
    <t>Speciální škola</t>
  </si>
  <si>
    <t>Ne</t>
  </si>
  <si>
    <t>4.</t>
  </si>
  <si>
    <t>Hodnoty nekopírujte a nepřesunujte, vždy je ručně vepište.</t>
  </si>
  <si>
    <t>K A L K U L A Č K A   I N D I K Á T O R Ů</t>
  </si>
  <si>
    <t>zpět na hlavní stranu</t>
  </si>
  <si>
    <t>Výstup šablony
(Podrobněji v Příloze č. 3)</t>
  </si>
  <si>
    <t>Práce školního kariérového poradce ve škole ve výši úvazku 0,1 na 1 měsíc</t>
  </si>
  <si>
    <t>Absolvent vzdělávacího programu DVPP v časové dotaci minimálně 8 hodin</t>
  </si>
  <si>
    <t>Práce školního asistenta ve škole ve výši úvazku 0,1 na jeden měsíc</t>
  </si>
  <si>
    <t>Práce speciálního pedagoga ve škole ve výši úvazku 0,1 na jeden měsíc</t>
  </si>
  <si>
    <t>Práce školního psychologa ve škole ve výši úvazku 0,5 na jeden měsíc</t>
  </si>
  <si>
    <t>Práce sociálního pedagoga ve škole ve výši úvazku 0,1 na jeden měsíc</t>
  </si>
  <si>
    <t>Absolvent vzdělávacího programu v časové dotaci 8 hodin</t>
  </si>
  <si>
    <t>Tři absolventi dvou ucelených bloků vzájemné spolupráce pedagogů v celkové délce dvacet hodin vzdělávání každého pedagoga</t>
  </si>
  <si>
    <t>Základní škola</t>
  </si>
  <si>
    <t>Mateřská škola</t>
  </si>
  <si>
    <t>Školní družina</t>
  </si>
  <si>
    <t>Školní klub</t>
  </si>
  <si>
    <t>Středisko volného času</t>
  </si>
  <si>
    <t>Základní umělecká škola</t>
  </si>
  <si>
    <t>kliknutím na barevný blok budete přesměrováni na vybraný subjekt</t>
  </si>
  <si>
    <t>výzvy č. 02_18_063 a výzvy č. 02_18_064 OP VVV</t>
  </si>
  <si>
    <t>zpět na úvodní stranu</t>
  </si>
  <si>
    <t>Za MŠ finance celkem</t>
  </si>
  <si>
    <t>Za ZŠ finance celkem</t>
  </si>
  <si>
    <t>Za ŠD finance celkem</t>
  </si>
  <si>
    <t>Za ŠK finance celkem</t>
  </si>
  <si>
    <t>Za SVČ finance celkem</t>
  </si>
  <si>
    <t>Za ZUŠ finance celkem</t>
  </si>
  <si>
    <t>2.I/1</t>
  </si>
  <si>
    <t>1.1</t>
  </si>
  <si>
    <t>Školní asistent – personální podpora MŠ</t>
  </si>
  <si>
    <t>2.I/2</t>
  </si>
  <si>
    <t>Školní speciální pedagog – personální podpora MŠ</t>
  </si>
  <si>
    <t>2.I/3</t>
  </si>
  <si>
    <t>Školní psycholog – personální podpora MŠ</t>
  </si>
  <si>
    <t>2.I/4</t>
  </si>
  <si>
    <t>Sociální pedagog – personální podpora MŠ</t>
  </si>
  <si>
    <t>2.I/5</t>
  </si>
  <si>
    <t>Chůva – personální podpora MŠ</t>
  </si>
  <si>
    <t>Práce chůvy v mateřské škole ve výši úvazku 0,1 na jeden měsíc</t>
  </si>
  <si>
    <t>2.I/6</t>
  </si>
  <si>
    <t>2.I/6 e</t>
  </si>
  <si>
    <t>2.I/7</t>
  </si>
  <si>
    <t>30 hodin práce supervizora/mentora/kouče v mateřské škole</t>
  </si>
  <si>
    <t>2.I/8</t>
  </si>
  <si>
    <t>Sdílení zkušeností pedagogů z různých škol/školských zařízení prostřednictvím vzájemných návštěv</t>
  </si>
  <si>
    <t>Dva absolventi uceleného bloku vzájemného vzdělávání, každý v délce šestnáct hodin</t>
  </si>
  <si>
    <t>2.I/9</t>
  </si>
  <si>
    <t>Nové metody ve vzdělávání předškolních dětí</t>
  </si>
  <si>
    <t>Dva absolventi bloku spolupráce pedagogů při přípravě a realizaci nové metody výuky v celkové délce 6 hodin vzdělávání každého pedagoga</t>
  </si>
  <si>
    <t>2.I/10</t>
  </si>
  <si>
    <t>Zapojení odborníka z praxe do vzdělávání v MŠ</t>
  </si>
  <si>
    <t>Jeden absolvent vzájemné spolupráce pedagoga a odborníka z praxe v celkové délce 25 hodin vzdělávání pedagoga</t>
  </si>
  <si>
    <t>2.I/11</t>
  </si>
  <si>
    <t>1.5</t>
  </si>
  <si>
    <t>Realizovaná výuka s ICT </t>
  </si>
  <si>
    <t>2.I/12</t>
  </si>
  <si>
    <t>Projektový den ve škole</t>
  </si>
  <si>
    <t>Realizovaný projektový den</t>
  </si>
  <si>
    <t>2.I/13</t>
  </si>
  <si>
    <t>Projektový den mimo školu</t>
  </si>
  <si>
    <t>Realizovaný projektový den mimo školu</t>
  </si>
  <si>
    <t>2.I/14</t>
  </si>
  <si>
    <t>Odborně zaměřená tematická setkávání a spolupráce s rodiči dětí v MŠ</t>
  </si>
  <si>
    <t xml:space="preserve">Realizovaná dvouhodinová setkání v celkovém rozsahu 12 h </t>
  </si>
  <si>
    <t>2.I/15</t>
  </si>
  <si>
    <t>Komunitně osvětová setkávání</t>
  </si>
  <si>
    <t xml:space="preserve">Realizované dvouhodinové setkání </t>
  </si>
  <si>
    <t xml:space="preserve">Počet platforem pro odborná tematická setkání </t>
  </si>
  <si>
    <t>Počet produktů polytechnického vzdělávání</t>
  </si>
  <si>
    <t xml:space="preserve">Počet rozvojových aktivit vedoucích k rozvoji kompetencí </t>
  </si>
  <si>
    <t xml:space="preserve">Počet uspořádaných jednorázových akcí </t>
  </si>
  <si>
    <t>Profesní rozvoj předškolních pedagogů prostřednictvím supervize/ mentoringu/ koučinku</t>
  </si>
  <si>
    <t>Sdílení zkušeností pedagogů z různých škol/ školských zařízení prostřednictvím vzájemných návštěv</t>
  </si>
  <si>
    <t>2.II/1</t>
  </si>
  <si>
    <t>1.2</t>
  </si>
  <si>
    <t>Školní asistent – personální podpora ZŠ</t>
  </si>
  <si>
    <t>Práce školního asistenta ve škole ve výši úvazku 0,1 na jeden měsíc</t>
  </si>
  <si>
    <t>2.II/2</t>
  </si>
  <si>
    <t>Školní speciální pedagog – personální podpora ZŠ</t>
  </si>
  <si>
    <t>2.II/3</t>
  </si>
  <si>
    <t>Školní psycholog – personální podpora ZŠ</t>
  </si>
  <si>
    <t>2.II/4</t>
  </si>
  <si>
    <t>Sociální pedagog – personální podpora ZŠ</t>
  </si>
  <si>
    <t>2.II/5</t>
  </si>
  <si>
    <t>Školní kariérový poradce – personální podpora ZŠ</t>
  </si>
  <si>
    <t>2.II/6</t>
  </si>
  <si>
    <t>2.II/6 e</t>
  </si>
  <si>
    <t>2.II/7</t>
  </si>
  <si>
    <t>2.II/8</t>
  </si>
  <si>
    <t>Vzájemná spolupráce pedagogů ZŠ</t>
  </si>
  <si>
    <t>2.II/9 </t>
  </si>
  <si>
    <t>Sdílení zkušeností pedagogů z různých škol/školských zařízení prostřednictvím vzájemných návštěv</t>
  </si>
  <si>
    <t>Dva absolventi dvou ucelených bloků vzájemného vzdělávání v celkové délce šestnáct hodin vzdělávání každého pedagoga</t>
  </si>
  <si>
    <t>2.II/10</t>
  </si>
  <si>
    <t>Tandemová výuka v ZŠ</t>
  </si>
  <si>
    <t>Dva absolventi deseti ucelených bloků vzájemné spolupráce pedagogů v celkové délce dvacet hodin vzdělávání každého pedagoga</t>
  </si>
  <si>
    <t>2.II/11</t>
  </si>
  <si>
    <t>CLIL ve výuce v ZŠ</t>
  </si>
  <si>
    <t>Dva absolventi pěti ucelených bloků spolupráce učitelů při přípravě a realizaci CLIL v celkové délce třicet hodin vzdělávání každého pedagoga</t>
  </si>
  <si>
    <t>2.II/12</t>
  </si>
  <si>
    <t>Nové metody ve výuce v ZŠ</t>
  </si>
  <si>
    <t>2.II/13</t>
  </si>
  <si>
    <t xml:space="preserve">Profesní rozvoj pedagogů ZŠ prostřednictvím supervize/mentoringu/koučinku </t>
  </si>
  <si>
    <t>30 hodin práce supervizora/mentora/kouče v základní škole</t>
  </si>
  <si>
    <t>2.II/14</t>
  </si>
  <si>
    <t>Zapojení odborníka z praxe do výuky v ZŠ</t>
  </si>
  <si>
    <t>2.II/15</t>
  </si>
  <si>
    <t>Zapojení ICT technika do výuky v ZŠ</t>
  </si>
  <si>
    <t>25 odučených hodin s ICT technikem v ZŠ</t>
  </si>
  <si>
    <t>2.II/16</t>
  </si>
  <si>
    <t>2.II/17</t>
  </si>
  <si>
    <t xml:space="preserve">Klub pro žáky ZŠ </t>
  </si>
  <si>
    <t>Ucelený proces zřízení, vybavení a realizace klubu</t>
  </si>
  <si>
    <t>2.II/18</t>
  </si>
  <si>
    <t>Doučování žáků ZŠ ohrožených školním neúspěchem</t>
  </si>
  <si>
    <t>Ucelený blok doučování</t>
  </si>
  <si>
    <t>2.II/19</t>
  </si>
  <si>
    <t>2.II/20</t>
  </si>
  <si>
    <t>2.II/21</t>
  </si>
  <si>
    <t>Odborně zaměřená tematická setkávání a spolupráce s rodiči žáků ZŠ</t>
  </si>
  <si>
    <t>Realizovaná dvouhodinová setkání v celkovém rozsahu 12 h</t>
  </si>
  <si>
    <t>2.II/22</t>
  </si>
  <si>
    <t>Realizované dvouhodinové setkání</t>
  </si>
  <si>
    <t>2.V/1</t>
  </si>
  <si>
    <t>Školní asistent – personální podpora ŠD/ŠK</t>
  </si>
  <si>
    <t>2.V/2</t>
  </si>
  <si>
    <t>Speciální pedagog – personální podpora ŠD/ŠK</t>
  </si>
  <si>
    <t>2.V/3</t>
  </si>
  <si>
    <t>Sociální pedagog – personální podpora ŠD/ŠK</t>
  </si>
  <si>
    <t>2.V/4</t>
  </si>
  <si>
    <t>2.V/4 e</t>
  </si>
  <si>
    <t>2.V/5 </t>
  </si>
  <si>
    <t>Vzájemná spolupráce pedagogů ŠD/ŠK</t>
  </si>
  <si>
    <t>Tři absolventi uceleného bloku vzájemné spolupráce pedagogů v celkové délce deset hodin vzdělávání každého pedagoga</t>
  </si>
  <si>
    <t>2.V/6 </t>
  </si>
  <si>
    <t>2.V/7 </t>
  </si>
  <si>
    <t>Tandemové vzdělávání v ŠD/ŠK</t>
  </si>
  <si>
    <t>2.V/8 </t>
  </si>
  <si>
    <t>Zapojení odborníka z praxe do vzdělávání v ŠD/ŠK</t>
  </si>
  <si>
    <t>2.V/9 </t>
  </si>
  <si>
    <t>Nové metody ve vzdělávání v ŠD/ŠK</t>
  </si>
  <si>
    <t>2.V/10</t>
  </si>
  <si>
    <t>2.V/11</t>
  </si>
  <si>
    <t>Klub pro účastníky ŠD/ŠK</t>
  </si>
  <si>
    <t>2.V/12</t>
  </si>
  <si>
    <t>Projektový den v ŠD/ŠK</t>
  </si>
  <si>
    <t>2.V/13</t>
  </si>
  <si>
    <t>Projektový den mimo ŠD/ŠK</t>
  </si>
  <si>
    <t>2.VI/1</t>
  </si>
  <si>
    <t>Školní asistent – personální podpora SVČ</t>
  </si>
  <si>
    <t>Práce školního asistenta v SVČ ve výši úvazku 0,1 na jeden měsíc</t>
  </si>
  <si>
    <t>2.VI/2 </t>
  </si>
  <si>
    <t>Sociální pedagog – personální podpora SVČ</t>
  </si>
  <si>
    <t>Práce sociálního pedagoga v SVČ ve výši úvazku 0,1 na jeden měsíc</t>
  </si>
  <si>
    <t>2.VI/3 </t>
  </si>
  <si>
    <t>Kariérový poradce – personální podpora SVČ</t>
  </si>
  <si>
    <t>Práce kariérového poradce v SVČ ve výši úvazku 0,1 na 1 měsíc</t>
  </si>
  <si>
    <t>2.VI/4 </t>
  </si>
  <si>
    <t>2.VI/4  e</t>
  </si>
  <si>
    <t>2.VI/5 </t>
  </si>
  <si>
    <t>2.VI/6 </t>
  </si>
  <si>
    <t>Vzájemná spolupráce pedagogů SVČ</t>
  </si>
  <si>
    <t>2.VI/7 </t>
  </si>
  <si>
    <t>Sdílení zkušeností pedagogických pracovníků z různých škol/školských zařízení prostřednictvím vzájemných návštěv</t>
  </si>
  <si>
    <t>2.VI/8 </t>
  </si>
  <si>
    <t>Tandemové vzdělávání v SVČ</t>
  </si>
  <si>
    <t>2.VI/9</t>
  </si>
  <si>
    <t>Zapojení odborníka z praxe do vzdělávání v SVČ</t>
  </si>
  <si>
    <t>2.VI/10</t>
  </si>
  <si>
    <t>Nové metody ve vzdělávání v SVČ</t>
  </si>
  <si>
    <t>2.VI/11</t>
  </si>
  <si>
    <t>Profesní rozvoj pedagogů SVČ prostřednictvím supervize/mentoringu/koučinku</t>
  </si>
  <si>
    <t>30 hodin práce supervizora/mentora/kouče v SVČ</t>
  </si>
  <si>
    <t>2.VI/12</t>
  </si>
  <si>
    <t>2.VI/13</t>
  </si>
  <si>
    <t>Klub pro účastníky SVČ</t>
  </si>
  <si>
    <t>2.VI/14</t>
  </si>
  <si>
    <t>Projektový den v SVČ</t>
  </si>
  <si>
    <t>2.VI/15</t>
  </si>
  <si>
    <t>Projektový den mimo SVČ</t>
  </si>
  <si>
    <t>2.VI/16</t>
  </si>
  <si>
    <t>Odborně zaměřená tematická setkávání a spolupráce s rodiči účastníků SVČ</t>
  </si>
  <si>
    <t>2.VI/17</t>
  </si>
  <si>
    <t>2.VII/1</t>
  </si>
  <si>
    <t>Školní asistent – personální podpora ZUŠ</t>
  </si>
  <si>
    <t>2.VII/2</t>
  </si>
  <si>
    <t>Školní speciální pedagog – personální podpora ZUŠ</t>
  </si>
  <si>
    <t>2.VII/3</t>
  </si>
  <si>
    <t>Koordinátor spolupráce školy a příbuzných organizací – personální podpora ZUŠ</t>
  </si>
  <si>
    <t>Práce koordinátora spolupráce ZUŠ a příbuzných organizací ve škole ve výši úvazku 0,1 na 1 měsíc</t>
  </si>
  <si>
    <t>2.VII/4</t>
  </si>
  <si>
    <t>2.VII/4 e</t>
  </si>
  <si>
    <t>2.VII/5</t>
  </si>
  <si>
    <t>2.VII/6</t>
  </si>
  <si>
    <t>Vzájemná spolupráce pedagogů ZUŠ</t>
  </si>
  <si>
    <t>Tři absolventi uceleného bloku vzájemné spolupráce pedagogů v celkové délce deset hodin vzdělávání každého pedagoga</t>
  </si>
  <si>
    <t>2.VII/7</t>
  </si>
  <si>
    <t xml:space="preserve">Dva absolventi vzájemného vzdělávání v celkové délce 16 hodin vzdělávání každého pedagoga </t>
  </si>
  <si>
    <t>2.VII/8</t>
  </si>
  <si>
    <t>Tandemová výuka v ZUŠ</t>
  </si>
  <si>
    <t>Dva absolventi vzájemné spolupráce pedagogů v celkové délce 20 hodin vzdělávání každého pedagoga</t>
  </si>
  <si>
    <t>2.VII/9</t>
  </si>
  <si>
    <t>Zapojení odborníka z praxe do výuky v ZUŠ</t>
  </si>
  <si>
    <t>Jeden absolvent vzájemné spolupráce pedagoga a odborníka z praxe v celkové délce 25 hodin vzdělávání pedagoga</t>
  </si>
  <si>
    <t>2.VII/10</t>
  </si>
  <si>
    <t>Nové metody ve výuce v ZUŠ</t>
  </si>
  <si>
    <t>Dva absolventi spolupráce pedagogů při přípravě a realizaci nové metody výuky v celkové délce 6 hodin vzdělávání každého pedagoga</t>
  </si>
  <si>
    <t>2.VII/11</t>
  </si>
  <si>
    <t>Profesní rozvoj pedagogů prostřednictvím supervize/mentoringu/koučinku</t>
  </si>
  <si>
    <t xml:space="preserve">30 hodin práce supervizora/mentora/kouče v ZUŠ </t>
  </si>
  <si>
    <t>2.VII/12</t>
  </si>
  <si>
    <t>Zapojení ICT technika do výuky v ZUŠ</t>
  </si>
  <si>
    <t>25 odučených hodin s ICT technikem v ZUŠ</t>
  </si>
  <si>
    <t>2.VII/13</t>
  </si>
  <si>
    <t>2.VII/14</t>
  </si>
  <si>
    <t>2.VII/15</t>
  </si>
  <si>
    <t>2.VII/16</t>
  </si>
  <si>
    <t>ICT</t>
  </si>
  <si>
    <t>Využití ICT ve vzdělávání a) 64 hodin</t>
  </si>
  <si>
    <t>Využití ICT ve vzdělávání b) 48 hodin</t>
  </si>
  <si>
    <t>Využití ICT ve vzdělávání c) 32 hodin</t>
  </si>
  <si>
    <t>Využití ICT ve vzdělávání d) 16 hodin</t>
  </si>
  <si>
    <t>verze 1</t>
  </si>
  <si>
    <t>Vzdělávání pedagogických pracovníků ZUŠ – DVPP v rozsahu 8 hodin - všechny varianty, kromě e) Inkluze</t>
  </si>
  <si>
    <t>Vzdělávání pedagogických pracovníků SVČ – DVPP v rozsahu 8 hodin - všechny varianty, kromě e) Inkluze</t>
  </si>
  <si>
    <t>Vzdělávání pedagogických pracovníků ŠD/ŠK – DVPP v rozsahu 8 hodin - všechny varianty, kromě e) Inkluze</t>
  </si>
  <si>
    <t>Vzdělávání pedagogických pracovníků ZŠ – DVPP v rozsahu 8 hodin - všechny varianty, kromě e) Inkluze</t>
  </si>
  <si>
    <t>Vzdělávání pedagogických pracovníků MŠ – DVPP v rozsahu 8 hodin - všechny varianty, kromě e) Inkluze</t>
  </si>
  <si>
    <t>Vzdělávání pedagogických pracovníků MŠ – DVPP v rozsahu 8 hodin - varianta e) Inkluze</t>
  </si>
  <si>
    <t>Vzdělávání pedagogických pracovníků ZŠ – DVPP v rozsahu 8 hodin - varianta e) Inkluze</t>
  </si>
  <si>
    <t>Vzdělávání pedagogických pracovníků ŠD/ŠK - DVPP v rozsahu 8 hodin - varianta e) Inkluze</t>
  </si>
  <si>
    <t>Vzdělávání pedagogických pracovníků SVČ – DVPP v rozsahu 8 hodin - varianta e) Inkluze</t>
  </si>
  <si>
    <t>Vzdělávání pedagogických pracovníků ZUŠ – DVPP v rozsahu 8 hodin - varianta e) Inkluze</t>
  </si>
  <si>
    <t xml:space="preserve">Tato tabulka není určena pro žadatele. Slouží pro potřeby administrativní kontroly MŠMT. </t>
  </si>
  <si>
    <t>Vzdělávání pedagogického sboru ZŠ zaměřené na inkluzi – vzdělávací akce DVPP v rozsahu 8 hodin</t>
  </si>
  <si>
    <t>Vzdělávání pedagogického sboru SVČ zaměřené na inkluzi – vzdělávací akce DVPP v rozsahu 8 hodin</t>
  </si>
  <si>
    <t>Vzdělávání pedagogického sboru ZUŠ zaměřené na inkluzi – vzdělávací akce DVPP v rozsahu 8 hodin</t>
  </si>
  <si>
    <t>Celkem za ŠD i ŠK</t>
  </si>
  <si>
    <t>šablon</t>
  </si>
  <si>
    <t>Kč</t>
  </si>
  <si>
    <t>Celkem za projekt</t>
  </si>
  <si>
    <t>Celkem - úspora</t>
  </si>
  <si>
    <t>Z toho MŠ</t>
  </si>
  <si>
    <t>Z toho ZŠ</t>
  </si>
  <si>
    <t>Z toho ŠD</t>
  </si>
  <si>
    <t>Z toho ŠK</t>
  </si>
  <si>
    <t>Z toho SVČ</t>
  </si>
  <si>
    <t>Z toho ZUŠ</t>
  </si>
  <si>
    <t>Celková dotace - původně</t>
  </si>
  <si>
    <t>3.1</t>
  </si>
  <si>
    <t>Specifický cíl</t>
  </si>
  <si>
    <t>Změna proti Rozhodnutí
(v Kč)</t>
  </si>
  <si>
    <t>Původní hodnota</t>
  </si>
  <si>
    <t>Po úpravách</t>
  </si>
  <si>
    <t>Úspora za MŠ</t>
  </si>
  <si>
    <t>Kontrola</t>
  </si>
  <si>
    <t>Celkem za MŠ</t>
  </si>
  <si>
    <r>
      <t xml:space="preserve">Nově požadováno šablon
</t>
    </r>
    <r>
      <rPr>
        <sz val="11"/>
        <color theme="1"/>
        <rFont val="Segoe UI"/>
        <family val="2"/>
        <charset val="238"/>
      </rPr>
      <t xml:space="preserve"> (v tomto sloupci vyplňte 
počet šablon)</t>
    </r>
  </si>
  <si>
    <t>SC   02.3.68.1</t>
  </si>
  <si>
    <t>SC   02.3.68.2</t>
  </si>
  <si>
    <t>SC   02.3.68.5</t>
  </si>
  <si>
    <t>SC   02.3.61.1</t>
  </si>
  <si>
    <t>Celkem za ZŠ</t>
  </si>
  <si>
    <t>Celkem za ŠD</t>
  </si>
  <si>
    <t>Celkem za ŠK</t>
  </si>
  <si>
    <t>Celkem za SVČ</t>
  </si>
  <si>
    <t>Úspora za SVČ</t>
  </si>
  <si>
    <t>Úspora za ŠK</t>
  </si>
  <si>
    <t>Úspora za ŠD</t>
  </si>
  <si>
    <t>Úspora za ZŠ</t>
  </si>
  <si>
    <t>Celkem za ZUŠ</t>
  </si>
  <si>
    <t>Úspora za ZUŠ</t>
  </si>
  <si>
    <t>Celková dotace- po změně</t>
  </si>
  <si>
    <t>Pomůcka pro přípravu žádosti o podstatnou změnu</t>
  </si>
  <si>
    <t>Vyplňujte vždy pouze celá kladná čísla nebo nulu.</t>
  </si>
  <si>
    <t>Vyplňujte počet všech požadovaných šablon (tedy i těch, kde nedochází ke změně a jsou požadované v původním množství).</t>
  </si>
  <si>
    <t>Dodržujte pravidla stanovená výzvou (minimální počet či maximální limity rozpočtu zvolených šablon, limity celkové dotace apod.).</t>
  </si>
  <si>
    <t>Kontrola nastavení monitorovacích indikátorů</t>
  </si>
  <si>
    <t>Hodnota po změně</t>
  </si>
  <si>
    <t>Na hodnoty níže uvedených výsledkových indikátorů nemá žádost o podstatnou změnu vliv:
   51010 - Počet organizací, ve kterých se zvýšila kvalita výchovy a vzdělávání a proinkluzivnost,
   51510 - Celkový počet dětí, žáků a studentů v podpořených organizacích,
   51610 - Počet dětí a žáků s potřebou podpůrných opatření v podpořených organizacích,
   51710 - Počet dětí, žáků a studentů Romů v podpořených organizacích.</t>
  </si>
  <si>
    <t>x</t>
  </si>
  <si>
    <t>Nepovinný k naplnění, není nutné promítnout případnou změnu do žádosti o podporu.</t>
  </si>
  <si>
    <t>Přehled částek za jednotlivé specifické cíle (Úspory k rozdělení)</t>
  </si>
  <si>
    <r>
      <t xml:space="preserve">Tento dokument je přílohou </t>
    </r>
    <r>
      <rPr>
        <b/>
        <sz val="9"/>
        <color theme="1"/>
        <rFont val="Segoe UI"/>
        <family val="2"/>
        <charset val="238"/>
      </rPr>
      <t>Žádosti o podstatnou změnu</t>
    </r>
    <r>
      <rPr>
        <sz val="9"/>
        <color theme="1"/>
        <rFont val="Segoe UI"/>
        <family val="2"/>
        <charset val="238"/>
      </rPr>
      <t xml:space="preserve"> ve výzvě č. 02_18_063 Šablony II (výzva pro méně rozvinuté regiony) a výzvě č. 02_18_064  Šablony II (výzva pro hl. m. Praha) Operačního programu Výzkum, vývoj a vzdělávání (dále jen „OP VVV“).
Změnu aktivit/y zjednodušeného projektu je možné provést pouze za podmínky, že se jedná o změnu aktivity v rámci jednoho specifického cíle projektu a že tato změna je v souladu s dotazníkovým šetřením. </t>
    </r>
    <r>
      <rPr>
        <b/>
        <sz val="10"/>
        <color theme="3" tint="0.39997558519241921"/>
        <rFont val="Segoe UI"/>
        <family val="2"/>
        <charset val="238"/>
      </rPr>
      <t>Není možné navýšit celkový rozpočet projektu, celkové částky jednotlivých specifických cílů ani výši dílčích rozpočtů jednotlivých subjektů.</t>
    </r>
    <r>
      <rPr>
        <sz val="9"/>
        <color theme="1"/>
        <rFont val="Segoe UI"/>
        <family val="2"/>
        <charset val="238"/>
      </rPr>
      <t xml:space="preserve">
Tento dokument předpokládá provádění podstatné změny "významné" - tzn. že změna sice nemá dopad na samotný právní akt o poskytnutí/převodu podpory, ale může mít dopad na rozpočet projektu, finanční plán projektu a indikátory projektu. Po provedení této změny nedochází ke snížení rozpočtu projektu. Pokud změnou aktivit/y vzniknou v rozpočtu nevyužité finanční prostředky (tj. nepřiřazené k žádné aktivitě), vybere příjemce v žádosti o změnu novou aktivitu s názvem Úspory k rozdělení v konkrétním specifickém cíli a na záznamu vyplní částku nevyužitých finančních prostředků dle této kalkulačky (list Souhrn).
Přesun uspořených finančních prostředků z položky „Úspory k rozdělení“ nebo přímý přesun uspořených finančních prostředků do jiné položky rozpočtu je možný pouze v rámci jednoho specifického cíle.</t>
    </r>
  </si>
  <si>
    <t>Tato kalkulačka indikátorů, kterou příjemce využije při žádosti o změnu aktivit a která bude přílohou žádosti v IS KP14+, je zveřejněna v dokumentech výzvy. Nejprve na listech jednotlivých subjektů vyplňte počet dětí/žáků a aktivity dle původní kalkulačky indikátorů v žádosti o podporu. Poté si na listě Souhrn zkontrolujte vypočtené indikátory (sloupec Původní hodnota). Věnujte pozornost indikátorům 5 40 00 a 5 25 10 – viz poznámky přímo u těchto indikátorů na listě Souhrn. Teprve potom na listech jednotlivých subjektů vyplňujte požadované změny v počtu aktivit.</t>
  </si>
  <si>
    <t>Vyplňte sloupec "Nově požadováno šablon (v tomto sloupci vyplňte počet šablon)" v pravé části jednotlivých listů - vždy pouze "BÍLÁ" pole.</t>
  </si>
  <si>
    <t>Na listech jednotlivých subjektů je v horní části přehled (a kontrola dodržení) dílčích limitů. Specifické cíle jsou pro snazší orientaci uvedeny v této kalkulačce v řádku každé aktivity.</t>
  </si>
  <si>
    <t>Souhrnné hodnoty úspor za jednotlivé specifické cíle (tj. svodně za všechny subjekty) se vypočítají na listě „Souhrn“. Dle nich vyberte v žádosti o podporu na záložce Aktivity příslušnou šablonu Úspory k rozdělení a vypočtenou částku ve specifickém cíli přepište do žlutě podbarveného pole „Počet aktivit ZP“. Název tohoto pole nelze změnit - v šabloně Úspory k rozdělení je pole určeno pro uvedení nevyužitých finančních prostředků.</t>
  </si>
  <si>
    <r>
      <rPr>
        <b/>
        <sz val="14"/>
        <color theme="1"/>
        <rFont val="Calibri"/>
        <family val="2"/>
        <charset val="238"/>
        <scheme val="minor"/>
      </rPr>
      <t>↑ ↑ ↑</t>
    </r>
    <r>
      <rPr>
        <b/>
        <sz val="10"/>
        <color theme="1"/>
        <rFont val="Segoe UI"/>
        <family val="2"/>
        <charset val="238"/>
      </rPr>
      <t xml:space="preserve">
</t>
    </r>
    <r>
      <rPr>
        <b/>
        <sz val="11"/>
        <color rgb="FFFFFF00"/>
        <rFont val="Segoe UI"/>
        <family val="2"/>
        <charset val="238"/>
      </rPr>
      <t>Tyto částky vyplňte do žádosti o změnu – do záložky Aktivity – do nově vybrané aktivity Úspory k rozdělení.</t>
    </r>
  </si>
  <si>
    <r>
      <t>Počet dětí/žáků</t>
    </r>
    <r>
      <rPr>
        <sz val="9"/>
        <color theme="1"/>
        <rFont val="Segoe UI"/>
        <family val="2"/>
        <charset val="238"/>
      </rPr>
      <t xml:space="preserve"> dle kalkulačky v žádosti o podporu</t>
    </r>
  </si>
  <si>
    <r>
      <t xml:space="preserve">Počet dětí/žáků </t>
    </r>
    <r>
      <rPr>
        <sz val="9"/>
        <color theme="1"/>
        <rFont val="Segoe UI"/>
        <family val="2"/>
        <charset val="238"/>
      </rPr>
      <t>dle kalkulačky v žádosti o podporu</t>
    </r>
  </si>
  <si>
    <t>Počet šablon dle Rozhodnutí</t>
  </si>
  <si>
    <r>
      <t xml:space="preserve">Nově požadováno šablon
 </t>
    </r>
    <r>
      <rPr>
        <sz val="11"/>
        <color theme="1"/>
        <rFont val="Segoe UI"/>
        <family val="2"/>
        <charset val="238"/>
      </rPr>
      <t>(v tomto sloupci vyplňte 
počet šablon)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</si>
</sst>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8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22"/>
      <color theme="0"/>
      <name val="Arial"/>
      <family val="2"/>
      <charset val="238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b/>
      <sz val="9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name val="Segoe UI"/>
      <family val="2"/>
      <charset val="238"/>
    </font>
    <font>
      <sz val="9"/>
      <name val="Segoe UI"/>
      <family val="2"/>
      <charset val="238"/>
    </font>
    <font>
      <b/>
      <sz val="18"/>
      <color theme="1"/>
      <name val="Segoe UI"/>
      <family val="2"/>
      <charset val="238"/>
    </font>
    <font>
      <sz val="10"/>
      <name val="Segoe UI"/>
      <family val="2"/>
      <charset val="238"/>
    </font>
    <font>
      <b/>
      <sz val="12"/>
      <color theme="1"/>
      <name val="Segoe UI"/>
      <family val="2"/>
      <charset val="238"/>
    </font>
    <font>
      <sz val="10"/>
      <color theme="4" tint="0.79998168889431442"/>
      <name val="Segoe UI"/>
      <family val="2"/>
      <charset val="238"/>
    </font>
    <font>
      <b/>
      <sz val="11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sz val="12"/>
      <color theme="1"/>
      <name val="Segoe UI"/>
      <family val="2"/>
      <charset val="238"/>
    </font>
    <font>
      <b/>
      <i/>
      <sz val="10"/>
      <color theme="1"/>
      <name val="Segoe UI"/>
      <family val="2"/>
      <charset val="238"/>
    </font>
    <font>
      <b/>
      <sz val="16"/>
      <color theme="0"/>
      <name val="Segoe UI"/>
      <family val="2"/>
      <charset val="238"/>
    </font>
    <font>
      <b/>
      <sz val="28"/>
      <color theme="1"/>
      <name val="Segoe UI"/>
      <family val="2"/>
      <charset val="238"/>
    </font>
    <font>
      <i/>
      <sz val="10"/>
      <color theme="1"/>
      <name val="Segoe UI Light"/>
      <family val="2"/>
      <charset val="238"/>
    </font>
    <font>
      <sz val="10"/>
      <color rgb="FFFF0000"/>
      <name val="Segoe UI"/>
      <family val="2"/>
      <charset val="238"/>
    </font>
    <font>
      <sz val="12"/>
      <color rgb="FFFF0000"/>
      <name val="Segoe UI"/>
      <family val="2"/>
      <charset val="238"/>
    </font>
    <font>
      <sz val="11"/>
      <color rgb="FFFF0000"/>
      <name val="Segoe UI"/>
      <family val="2"/>
      <charset val="238"/>
    </font>
    <font>
      <b/>
      <sz val="11"/>
      <name val="Segoe UI"/>
      <family val="2"/>
      <charset val="238"/>
    </font>
    <font>
      <i/>
      <sz val="10"/>
      <color theme="3" tint="0.79998168889431442"/>
      <name val="Segoe UI"/>
      <family val="2"/>
      <charset val="238"/>
    </font>
    <font>
      <sz val="10"/>
      <color theme="3" tint="0.79998168889431442"/>
      <name val="Segoe UI"/>
      <family val="2"/>
      <charset val="238"/>
    </font>
    <font>
      <i/>
      <sz val="10"/>
      <color theme="2" tint="-9.9978637043366805E-2"/>
      <name val="Segoe UI"/>
      <family val="2"/>
      <charset val="238"/>
    </font>
    <font>
      <sz val="10"/>
      <color theme="2" tint="-9.9978637043366805E-2"/>
      <name val="Segoe UI"/>
      <family val="2"/>
      <charset val="238"/>
    </font>
    <font>
      <i/>
      <sz val="10"/>
      <color theme="5" tint="0.79998168889431442"/>
      <name val="Segoe UI"/>
      <family val="2"/>
      <charset val="238"/>
    </font>
    <font>
      <sz val="10"/>
      <color theme="5" tint="0.79998168889431442"/>
      <name val="Segoe UI"/>
      <family val="2"/>
      <charset val="238"/>
    </font>
    <font>
      <i/>
      <sz val="10"/>
      <color theme="8" tint="0.79998168889431442"/>
      <name val="Segoe UI"/>
      <family val="2"/>
      <charset val="238"/>
    </font>
    <font>
      <sz val="10"/>
      <color theme="8" tint="0.79998168889431442"/>
      <name val="Segoe UI"/>
      <family val="2"/>
      <charset val="238"/>
    </font>
    <font>
      <i/>
      <sz val="10"/>
      <color theme="9" tint="0.79998168889431442"/>
      <name val="Segoe UI"/>
      <family val="2"/>
      <charset val="238"/>
    </font>
    <font>
      <sz val="10"/>
      <color theme="9" tint="0.79998168889431442"/>
      <name val="Segoe UI"/>
      <family val="2"/>
      <charset val="238"/>
    </font>
    <font>
      <i/>
      <sz val="10"/>
      <color theme="7" tint="0.79998168889431442"/>
      <name val="Segoe UI"/>
      <family val="2"/>
      <charset val="238"/>
    </font>
    <font>
      <sz val="10"/>
      <color theme="7" tint="0.79998168889431442"/>
      <name val="Segoe UI"/>
      <family val="2"/>
      <charset val="238"/>
    </font>
    <font>
      <sz val="10"/>
      <color theme="0" tint="-0.249977111117893"/>
      <name val="Segoe UI"/>
      <family val="2"/>
      <charset val="238"/>
    </font>
    <font>
      <sz val="11"/>
      <color theme="3"/>
      <name val="Segoe UI"/>
      <family val="2"/>
      <charset val="238"/>
    </font>
    <font>
      <b/>
      <sz val="11"/>
      <color rgb="FFFFFF00"/>
      <name val="Segoe U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0"/>
      <name val="Segoe UI"/>
      <family val="2"/>
      <charset val="238"/>
    </font>
    <font>
      <b/>
      <sz val="10"/>
      <color theme="3" tint="0.39997558519241921"/>
      <name val="Segoe UI"/>
      <family val="2"/>
      <charset val="238"/>
    </font>
    <font>
      <b/>
      <sz val="11"/>
      <color theme="5" tint="0.59999389629810485"/>
      <name val="Segoe UI"/>
      <family val="2"/>
      <charset val="238"/>
    </font>
    <font>
      <b/>
      <sz val="11"/>
      <color theme="7" tint="0.59999389629810485"/>
      <name val="Segoe UI"/>
      <family val="2"/>
      <charset val="238"/>
    </font>
    <font>
      <b/>
      <sz val="10"/>
      <color theme="2" tint="-0.499984740745262"/>
      <name val="Segoe UI"/>
      <family val="2"/>
      <charset val="238"/>
    </font>
    <font>
      <b/>
      <sz val="10"/>
      <color theme="5" tint="0.39997558519241921"/>
      <name val="Segoe UI"/>
      <family val="2"/>
      <charset val="238"/>
    </font>
    <font>
      <b/>
      <sz val="11"/>
      <color theme="3" tint="0.59999389629810485"/>
      <name val="Segoe UI"/>
      <family val="2"/>
      <charset val="238"/>
    </font>
    <font>
      <b/>
      <sz val="11"/>
      <color theme="8" tint="0.59999389629810485"/>
      <name val="Segoe UI"/>
      <family val="2"/>
      <charset val="238"/>
    </font>
    <font>
      <b/>
      <sz val="11"/>
      <color theme="9" tint="0.59999389629810485"/>
      <name val="Segoe UI"/>
      <family val="2"/>
      <charset val="238"/>
    </font>
    <font>
      <b/>
      <sz val="10"/>
      <color theme="9" tint="0.39997558519241921"/>
      <name val="Segoe UI"/>
      <family val="2"/>
      <charset val="238"/>
    </font>
    <font>
      <b/>
      <sz val="11"/>
      <color theme="2" tint="-0.249977111117893"/>
      <name val="Segoe UI"/>
      <family val="2"/>
      <charset val="238"/>
    </font>
    <font>
      <b/>
      <sz val="10"/>
      <color theme="7" tint="0.39997558519241921"/>
      <name val="Segoe UI"/>
      <family val="2"/>
      <charset val="238"/>
    </font>
    <font>
      <b/>
      <sz val="10"/>
      <color theme="8" tint="0.39997558519241921"/>
      <name val="Segoe UI"/>
      <family val="2"/>
      <charset val="238"/>
    </font>
    <font>
      <b/>
      <sz val="12"/>
      <color theme="0" tint="-0.249977111117893"/>
      <name val="Segoe UI"/>
      <family val="2"/>
      <charset val="238"/>
    </font>
    <font>
      <b/>
      <sz val="11"/>
      <color theme="0" tint="-0.249977111117893"/>
      <name val="Segoe UI"/>
      <family val="2"/>
      <charset val="238"/>
    </font>
    <font>
      <sz val="10"/>
      <color theme="0"/>
      <name val="Segoe UI"/>
      <family val="2"/>
      <charset val="238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BD0D3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A700"/>
        <bgColor indexed="64"/>
      </patternFill>
    </fill>
    <fill>
      <patternFill patternType="solid">
        <fgColor rgb="FFFAB900"/>
        <bgColor indexed="64"/>
      </patternFill>
    </fill>
    <fill>
      <patternFill patternType="solid">
        <fgColor rgb="FFFFE18B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5" tint="-0.24994659260841701"/>
      </left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/>
      <top style="dashed">
        <color theme="5" tint="-0.24994659260841701"/>
      </top>
      <bottom style="dashed">
        <color theme="5" tint="-0.24994659260841701"/>
      </bottom>
      <diagonal/>
    </border>
    <border>
      <left/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50">
    <xf numFmtId="0" fontId="0" fillId="0" borderId="0" xfId="0"/>
    <xf numFmtId="0" fontId="25" fillId="34" borderId="0" xfId="0" applyFont="1" applyFill="1" applyBorder="1" applyAlignment="1" applyProtection="1">
      <alignment vertical="center"/>
      <protection hidden="1"/>
    </xf>
    <xf numFmtId="0" fontId="37" fillId="33" borderId="64" xfId="0" applyFont="1" applyFill="1" applyBorder="1" applyAlignment="1" applyProtection="1">
      <alignment horizontal="center" vertical="center"/>
      <protection hidden="1"/>
    </xf>
    <xf numFmtId="0" fontId="37" fillId="33" borderId="66" xfId="0" applyFont="1" applyFill="1" applyBorder="1" applyAlignment="1" applyProtection="1">
      <alignment horizontal="center" vertical="center"/>
      <protection hidden="1"/>
    </xf>
    <xf numFmtId="0" fontId="25" fillId="34" borderId="0" xfId="0" applyFont="1" applyFill="1" applyBorder="1" applyProtection="1">
      <protection hidden="1"/>
    </xf>
    <xf numFmtId="0" fontId="25" fillId="34" borderId="0" xfId="0" applyFont="1" applyFill="1" applyProtection="1">
      <protection hidden="1"/>
    </xf>
    <xf numFmtId="3" fontId="25" fillId="34" borderId="0" xfId="0" applyNumberFormat="1" applyFont="1" applyFill="1" applyProtection="1">
      <protection hidden="1"/>
    </xf>
    <xf numFmtId="0" fontId="25" fillId="34" borderId="0" xfId="0" applyFont="1" applyFill="1" applyAlignment="1" applyProtection="1">
      <alignment vertical="center"/>
      <protection hidden="1"/>
    </xf>
    <xf numFmtId="0" fontId="39" fillId="34" borderId="0" xfId="0" applyFont="1" applyFill="1" applyAlignment="1" applyProtection="1">
      <alignment horizontal="center" vertical="center"/>
      <protection hidden="1"/>
    </xf>
    <xf numFmtId="0" fontId="39" fillId="36" borderId="26" xfId="0" applyFont="1" applyFill="1" applyBorder="1" applyAlignment="1" applyProtection="1">
      <alignment horizontal="center" vertical="center"/>
      <protection hidden="1"/>
    </xf>
    <xf numFmtId="0" fontId="39" fillId="36" borderId="35" xfId="0" applyFont="1" applyFill="1" applyBorder="1" applyAlignment="1" applyProtection="1">
      <alignment horizontal="center" vertical="center"/>
      <protection hidden="1"/>
    </xf>
    <xf numFmtId="0" fontId="25" fillId="36" borderId="27" xfId="0" applyFont="1" applyFill="1" applyBorder="1" applyProtection="1">
      <protection hidden="1"/>
    </xf>
    <xf numFmtId="0" fontId="38" fillId="36" borderId="0" xfId="0" applyFont="1" applyFill="1" applyProtection="1">
      <protection hidden="1"/>
    </xf>
    <xf numFmtId="0" fontId="25" fillId="36" borderId="0" xfId="0" applyFont="1" applyFill="1" applyBorder="1" applyProtection="1">
      <protection hidden="1"/>
    </xf>
    <xf numFmtId="0" fontId="25" fillId="36" borderId="0" xfId="0" applyFont="1" applyFill="1" applyBorder="1" applyAlignment="1" applyProtection="1">
      <alignment vertical="center"/>
      <protection hidden="1"/>
    </xf>
    <xf numFmtId="0" fontId="34" fillId="36" borderId="0" xfId="0" applyFont="1" applyFill="1" applyBorder="1" applyAlignment="1" applyProtection="1">
      <alignment vertical="center"/>
      <protection hidden="1"/>
    </xf>
    <xf numFmtId="0" fontId="40" fillId="36" borderId="83" xfId="0" applyFont="1" applyFill="1" applyBorder="1" applyAlignment="1" applyProtection="1">
      <alignment horizontal="center" vertical="center"/>
      <protection hidden="1"/>
    </xf>
    <xf numFmtId="0" fontId="45" fillId="34" borderId="0" xfId="0" applyFont="1" applyFill="1" applyProtection="1">
      <protection hidden="1"/>
    </xf>
    <xf numFmtId="0" fontId="45" fillId="34" borderId="0" xfId="0" applyFont="1" applyFill="1" applyBorder="1" applyAlignment="1" applyProtection="1">
      <alignment vertical="center"/>
      <protection hidden="1"/>
    </xf>
    <xf numFmtId="0" fontId="34" fillId="38" borderId="0" xfId="0" applyFont="1" applyFill="1" applyBorder="1" applyAlignment="1" applyProtection="1">
      <alignment vertical="center"/>
      <protection hidden="1"/>
    </xf>
    <xf numFmtId="0" fontId="39" fillId="39" borderId="26" xfId="0" applyFont="1" applyFill="1" applyBorder="1" applyAlignment="1" applyProtection="1">
      <alignment horizontal="center" vertical="center"/>
      <protection hidden="1"/>
    </xf>
    <xf numFmtId="0" fontId="39" fillId="38" borderId="26" xfId="0" applyFont="1" applyFill="1" applyBorder="1" applyAlignment="1" applyProtection="1">
      <alignment horizontal="center" vertical="center"/>
      <protection hidden="1"/>
    </xf>
    <xf numFmtId="0" fontId="39" fillId="40" borderId="26" xfId="0" applyFont="1" applyFill="1" applyBorder="1" applyAlignment="1" applyProtection="1">
      <alignment horizontal="center" vertical="center"/>
      <protection hidden="1"/>
    </xf>
    <xf numFmtId="0" fontId="25" fillId="40" borderId="27" xfId="0" applyFont="1" applyFill="1" applyBorder="1" applyProtection="1">
      <protection hidden="1"/>
    </xf>
    <xf numFmtId="0" fontId="39" fillId="40" borderId="35" xfId="0" applyFont="1" applyFill="1" applyBorder="1" applyAlignment="1" applyProtection="1">
      <alignment horizontal="center" vertical="center"/>
      <protection hidden="1"/>
    </xf>
    <xf numFmtId="0" fontId="38" fillId="40" borderId="0" xfId="0" applyFont="1" applyFill="1" applyProtection="1">
      <protection hidden="1"/>
    </xf>
    <xf numFmtId="0" fontId="34" fillId="40" borderId="0" xfId="0" applyFont="1" applyFill="1" applyBorder="1" applyAlignment="1" applyProtection="1">
      <alignment vertical="center"/>
      <protection hidden="1"/>
    </xf>
    <xf numFmtId="0" fontId="25" fillId="40" borderId="0" xfId="0" applyFont="1" applyFill="1" applyBorder="1" applyAlignment="1" applyProtection="1">
      <alignment vertical="center"/>
      <protection hidden="1"/>
    </xf>
    <xf numFmtId="0" fontId="25" fillId="40" borderId="0" xfId="0" applyFont="1" applyFill="1" applyBorder="1" applyProtection="1">
      <protection hidden="1"/>
    </xf>
    <xf numFmtId="0" fontId="40" fillId="40" borderId="83" xfId="0" applyFont="1" applyFill="1" applyBorder="1" applyAlignment="1" applyProtection="1">
      <alignment horizontal="center" vertical="center"/>
      <protection hidden="1"/>
    </xf>
    <xf numFmtId="0" fontId="39" fillId="40" borderId="61" xfId="0" applyFont="1" applyFill="1" applyBorder="1" applyAlignment="1" applyProtection="1">
      <alignment horizontal="center" vertical="center"/>
      <protection hidden="1"/>
    </xf>
    <xf numFmtId="164" fontId="25" fillId="40" borderId="32" xfId="0" applyNumberFormat="1" applyFont="1" applyFill="1" applyBorder="1" applyAlignment="1" applyProtection="1">
      <alignment horizontal="center" vertical="center"/>
      <protection hidden="1"/>
    </xf>
    <xf numFmtId="0" fontId="39" fillId="40" borderId="39" xfId="0" applyFont="1" applyFill="1" applyBorder="1" applyAlignment="1" applyProtection="1">
      <alignment horizontal="center" vertical="center"/>
      <protection hidden="1"/>
    </xf>
    <xf numFmtId="0" fontId="25" fillId="40" borderId="20" xfId="0" applyFont="1" applyFill="1" applyBorder="1" applyAlignment="1" applyProtection="1">
      <alignment horizontal="left" vertical="center" wrapText="1"/>
      <protection hidden="1"/>
    </xf>
    <xf numFmtId="164" fontId="25" fillId="40" borderId="77" xfId="0" applyNumberFormat="1" applyFont="1" applyFill="1" applyBorder="1" applyAlignment="1" applyProtection="1">
      <alignment horizontal="center" vertical="center"/>
      <protection hidden="1"/>
    </xf>
    <xf numFmtId="0" fontId="39" fillId="40" borderId="38" xfId="0" applyFont="1" applyFill="1" applyBorder="1" applyAlignment="1" applyProtection="1">
      <alignment horizontal="center" vertical="center"/>
      <protection hidden="1"/>
    </xf>
    <xf numFmtId="164" fontId="25" fillId="40" borderId="37" xfId="0" applyNumberFormat="1" applyFont="1" applyFill="1" applyBorder="1" applyAlignment="1" applyProtection="1">
      <alignment horizontal="center" vertical="center"/>
      <protection hidden="1"/>
    </xf>
    <xf numFmtId="0" fontId="25" fillId="40" borderId="16" xfId="0" applyFont="1" applyFill="1" applyBorder="1" applyAlignment="1" applyProtection="1">
      <alignment horizontal="left" vertical="center" wrapText="1"/>
      <protection hidden="1"/>
    </xf>
    <xf numFmtId="164" fontId="25" fillId="40" borderId="45" xfId="0" applyNumberFormat="1" applyFont="1" applyFill="1" applyBorder="1" applyAlignment="1" applyProtection="1">
      <alignment horizontal="center" vertical="center"/>
      <protection hidden="1"/>
    </xf>
    <xf numFmtId="164" fontId="25" fillId="40" borderId="74" xfId="0" applyNumberFormat="1" applyFont="1" applyFill="1" applyBorder="1" applyAlignment="1" applyProtection="1">
      <alignment horizontal="center" vertical="center"/>
      <protection hidden="1"/>
    </xf>
    <xf numFmtId="164" fontId="25" fillId="40" borderId="46" xfId="0" applyNumberFormat="1" applyFont="1" applyFill="1" applyBorder="1" applyAlignment="1" applyProtection="1">
      <alignment horizontal="center" vertical="center"/>
      <protection hidden="1"/>
    </xf>
    <xf numFmtId="3" fontId="34" fillId="40" borderId="30" xfId="0" applyNumberFormat="1" applyFont="1" applyFill="1" applyBorder="1" applyAlignment="1" applyProtection="1">
      <alignment horizontal="center" vertical="center"/>
      <protection hidden="1"/>
    </xf>
    <xf numFmtId="4" fontId="34" fillId="40" borderId="31" xfId="0" applyNumberFormat="1" applyFont="1" applyFill="1" applyBorder="1" applyAlignment="1" applyProtection="1">
      <alignment horizontal="center" vertical="center"/>
      <protection hidden="1"/>
    </xf>
    <xf numFmtId="3" fontId="25" fillId="40" borderId="31" xfId="0" applyNumberFormat="1" applyFont="1" applyFill="1" applyBorder="1" applyAlignment="1" applyProtection="1">
      <alignment horizontal="center" vertical="center"/>
      <protection hidden="1"/>
    </xf>
    <xf numFmtId="3" fontId="25" fillId="40" borderId="99" xfId="0" applyNumberFormat="1" applyFont="1" applyFill="1" applyBorder="1" applyAlignment="1" applyProtection="1">
      <alignment horizontal="center" vertical="center"/>
      <protection hidden="1"/>
    </xf>
    <xf numFmtId="1" fontId="25" fillId="40" borderId="62" xfId="0" applyNumberFormat="1" applyFont="1" applyFill="1" applyBorder="1" applyAlignment="1" applyProtection="1">
      <alignment horizontal="center" vertical="center"/>
      <protection hidden="1"/>
    </xf>
    <xf numFmtId="4" fontId="25" fillId="40" borderId="59" xfId="0" applyNumberFormat="1" applyFont="1" applyFill="1" applyBorder="1" applyAlignment="1" applyProtection="1">
      <alignment horizontal="center" vertical="center"/>
      <protection hidden="1"/>
    </xf>
    <xf numFmtId="3" fontId="34" fillId="40" borderId="81" xfId="0" applyNumberFormat="1" applyFont="1" applyFill="1" applyBorder="1" applyAlignment="1" applyProtection="1">
      <alignment horizontal="center" vertical="center"/>
      <protection hidden="1"/>
    </xf>
    <xf numFmtId="4" fontId="34" fillId="40" borderId="76" xfId="0" applyNumberFormat="1" applyFont="1" applyFill="1" applyBorder="1" applyAlignment="1" applyProtection="1">
      <alignment horizontal="center" vertical="center"/>
      <protection hidden="1"/>
    </xf>
    <xf numFmtId="3" fontId="25" fillId="40" borderId="76" xfId="0" applyNumberFormat="1" applyFont="1" applyFill="1" applyBorder="1" applyAlignment="1" applyProtection="1">
      <alignment horizontal="center" vertical="center"/>
      <protection hidden="1"/>
    </xf>
    <xf numFmtId="3" fontId="25" fillId="40" borderId="94" xfId="0" applyNumberFormat="1" applyFont="1" applyFill="1" applyBorder="1" applyAlignment="1" applyProtection="1">
      <alignment horizontal="center" vertical="center"/>
      <protection hidden="1"/>
    </xf>
    <xf numFmtId="1" fontId="25" fillId="40" borderId="75" xfId="0" applyNumberFormat="1" applyFont="1" applyFill="1" applyBorder="1" applyAlignment="1" applyProtection="1">
      <alignment horizontal="center" vertical="center"/>
      <protection hidden="1"/>
    </xf>
    <xf numFmtId="4" fontId="25" fillId="40" borderId="15" xfId="0" applyNumberFormat="1" applyFont="1" applyFill="1" applyBorder="1" applyAlignment="1" applyProtection="1">
      <alignment horizontal="center" vertical="center"/>
      <protection hidden="1"/>
    </xf>
    <xf numFmtId="3" fontId="34" fillId="40" borderId="100" xfId="0" applyNumberFormat="1" applyFont="1" applyFill="1" applyBorder="1" applyAlignment="1" applyProtection="1">
      <alignment horizontal="center" vertical="center"/>
      <protection hidden="1"/>
    </xf>
    <xf numFmtId="4" fontId="34" fillId="40" borderId="11" xfId="0" applyNumberFormat="1" applyFont="1" applyFill="1" applyBorder="1" applyAlignment="1" applyProtection="1">
      <alignment horizontal="center" vertical="center"/>
      <protection hidden="1"/>
    </xf>
    <xf numFmtId="3" fontId="25" fillId="40" borderId="11" xfId="0" applyNumberFormat="1" applyFont="1" applyFill="1" applyBorder="1" applyAlignment="1" applyProtection="1">
      <alignment horizontal="center" vertical="center"/>
      <protection hidden="1"/>
    </xf>
    <xf numFmtId="3" fontId="25" fillId="40" borderId="95" xfId="0" applyNumberFormat="1" applyFont="1" applyFill="1" applyBorder="1" applyAlignment="1" applyProtection="1">
      <alignment horizontal="center" vertical="center"/>
      <protection hidden="1"/>
    </xf>
    <xf numFmtId="1" fontId="25" fillId="40" borderId="18" xfId="0" applyNumberFormat="1" applyFont="1" applyFill="1" applyBorder="1" applyAlignment="1" applyProtection="1">
      <alignment horizontal="center" vertical="center"/>
      <protection hidden="1"/>
    </xf>
    <xf numFmtId="4" fontId="25" fillId="40" borderId="12" xfId="0" applyNumberFormat="1" applyFont="1" applyFill="1" applyBorder="1" applyAlignment="1" applyProtection="1">
      <alignment horizontal="center" vertical="center"/>
      <protection hidden="1"/>
    </xf>
    <xf numFmtId="4" fontId="25" fillId="40" borderId="11" xfId="0" applyNumberFormat="1" applyFont="1" applyFill="1" applyBorder="1" applyAlignment="1" applyProtection="1">
      <alignment horizontal="center" vertical="center"/>
      <protection hidden="1"/>
    </xf>
    <xf numFmtId="3" fontId="45" fillId="35" borderId="43" xfId="0" applyNumberFormat="1" applyFont="1" applyFill="1" applyBorder="1" applyAlignment="1" applyProtection="1">
      <alignment horizontal="right" vertical="center"/>
      <protection hidden="1"/>
    </xf>
    <xf numFmtId="164" fontId="26" fillId="35" borderId="10" xfId="0" applyNumberFormat="1" applyFont="1" applyFill="1" applyBorder="1" applyAlignment="1" applyProtection="1">
      <alignment horizontal="center" vertical="center"/>
      <protection hidden="1"/>
    </xf>
    <xf numFmtId="3" fontId="45" fillId="41" borderId="43" xfId="0" applyNumberFormat="1" applyFont="1" applyFill="1" applyBorder="1" applyAlignment="1" applyProtection="1">
      <alignment horizontal="right" vertical="center"/>
      <protection hidden="1"/>
    </xf>
    <xf numFmtId="164" fontId="26" fillId="41" borderId="10" xfId="0" applyNumberFormat="1" applyFont="1" applyFill="1" applyBorder="1" applyAlignment="1" applyProtection="1">
      <alignment horizontal="center" vertical="center"/>
      <protection hidden="1"/>
    </xf>
    <xf numFmtId="0" fontId="27" fillId="41" borderId="79" xfId="0" applyFont="1" applyFill="1" applyBorder="1" applyAlignment="1" applyProtection="1">
      <alignment horizontal="center" vertical="center"/>
      <protection hidden="1"/>
    </xf>
    <xf numFmtId="0" fontId="27" fillId="41" borderId="14" xfId="0" applyFont="1" applyFill="1" applyBorder="1" applyAlignment="1" applyProtection="1">
      <alignment horizontal="center" vertical="center"/>
      <protection hidden="1"/>
    </xf>
    <xf numFmtId="0" fontId="27" fillId="41" borderId="98" xfId="0" applyFont="1" applyFill="1" applyBorder="1" applyAlignment="1" applyProtection="1">
      <alignment horizontal="center" vertical="center"/>
      <protection hidden="1"/>
    </xf>
    <xf numFmtId="0" fontId="27" fillId="41" borderId="18" xfId="0" applyFont="1" applyFill="1" applyBorder="1" applyAlignment="1" applyProtection="1">
      <alignment horizontal="center" vertical="center"/>
      <protection hidden="1"/>
    </xf>
    <xf numFmtId="0" fontId="27" fillId="41" borderId="11" xfId="0" applyFont="1" applyFill="1" applyBorder="1" applyAlignment="1" applyProtection="1">
      <alignment horizontal="center" vertical="center"/>
      <protection hidden="1"/>
    </xf>
    <xf numFmtId="0" fontId="27" fillId="41" borderId="95" xfId="0" applyFont="1" applyFill="1" applyBorder="1" applyAlignment="1" applyProtection="1">
      <alignment horizontal="center" vertical="center"/>
      <protection hidden="1"/>
    </xf>
    <xf numFmtId="0" fontId="27" fillId="41" borderId="101" xfId="0" applyFont="1" applyFill="1" applyBorder="1" applyAlignment="1" applyProtection="1">
      <alignment horizontal="center" vertical="center"/>
      <protection hidden="1"/>
    </xf>
    <xf numFmtId="0" fontId="27" fillId="41" borderId="51" xfId="0" applyFont="1" applyFill="1" applyBorder="1" applyAlignment="1" applyProtection="1">
      <alignment horizontal="center" vertical="center"/>
      <protection hidden="1"/>
    </xf>
    <xf numFmtId="0" fontId="27" fillId="41" borderId="102" xfId="0" applyFont="1" applyFill="1" applyBorder="1" applyAlignment="1" applyProtection="1">
      <alignment horizontal="center" vertical="center"/>
      <protection hidden="1"/>
    </xf>
    <xf numFmtId="0" fontId="27" fillId="41" borderId="50" xfId="0" applyFont="1" applyFill="1" applyBorder="1" applyAlignment="1" applyProtection="1">
      <alignment horizontal="center" vertical="center"/>
      <protection hidden="1"/>
    </xf>
    <xf numFmtId="0" fontId="27" fillId="41" borderId="22" xfId="0" applyFont="1" applyFill="1" applyBorder="1" applyAlignment="1" applyProtection="1">
      <alignment horizontal="center" vertical="center"/>
      <protection hidden="1"/>
    </xf>
    <xf numFmtId="0" fontId="35" fillId="41" borderId="21" xfId="0" applyFont="1" applyFill="1" applyBorder="1" applyAlignment="1" applyProtection="1">
      <alignment horizontal="left" vertical="center" indent="1"/>
      <protection hidden="1"/>
    </xf>
    <xf numFmtId="0" fontId="35" fillId="41" borderId="43" xfId="0" applyFont="1" applyFill="1" applyBorder="1" applyAlignment="1" applyProtection="1">
      <alignment horizontal="left" vertical="center" indent="1"/>
      <protection hidden="1"/>
    </xf>
    <xf numFmtId="3" fontId="45" fillId="41" borderId="23" xfId="0" applyNumberFormat="1" applyFont="1" applyFill="1" applyBorder="1" applyAlignment="1" applyProtection="1">
      <alignment horizontal="center" vertical="center"/>
      <protection hidden="1"/>
    </xf>
    <xf numFmtId="0" fontId="23" fillId="34" borderId="0" xfId="51" applyFill="1" applyBorder="1" applyProtection="1">
      <protection hidden="1"/>
    </xf>
    <xf numFmtId="0" fontId="25" fillId="38" borderId="27" xfId="0" applyFont="1" applyFill="1" applyBorder="1" applyProtection="1">
      <protection hidden="1"/>
    </xf>
    <xf numFmtId="0" fontId="39" fillId="38" borderId="35" xfId="0" applyFont="1" applyFill="1" applyBorder="1" applyAlignment="1" applyProtection="1">
      <alignment horizontal="center" vertical="center"/>
      <protection hidden="1"/>
    </xf>
    <xf numFmtId="0" fontId="38" fillId="38" borderId="0" xfId="0" applyFont="1" applyFill="1" applyProtection="1">
      <protection hidden="1"/>
    </xf>
    <xf numFmtId="0" fontId="25" fillId="38" borderId="0" xfId="0" applyFont="1" applyFill="1" applyBorder="1" applyAlignment="1" applyProtection="1">
      <alignment vertical="center"/>
      <protection hidden="1"/>
    </xf>
    <xf numFmtId="0" fontId="25" fillId="38" borderId="0" xfId="0" applyFont="1" applyFill="1" applyBorder="1" applyProtection="1">
      <protection hidden="1"/>
    </xf>
    <xf numFmtId="0" fontId="40" fillId="38" borderId="83" xfId="0" applyFont="1" applyFill="1" applyBorder="1" applyAlignment="1" applyProtection="1">
      <alignment horizontal="center" vertical="center"/>
      <protection hidden="1"/>
    </xf>
    <xf numFmtId="3" fontId="34" fillId="38" borderId="30" xfId="0" applyNumberFormat="1" applyFont="1" applyFill="1" applyBorder="1" applyAlignment="1" applyProtection="1">
      <alignment horizontal="center" vertical="center"/>
      <protection hidden="1"/>
    </xf>
    <xf numFmtId="4" fontId="34" fillId="38" borderId="31" xfId="0" applyNumberFormat="1" applyFont="1" applyFill="1" applyBorder="1" applyAlignment="1" applyProtection="1">
      <alignment horizontal="center" vertical="center"/>
      <protection hidden="1"/>
    </xf>
    <xf numFmtId="3" fontId="25" fillId="38" borderId="31" xfId="0" applyNumberFormat="1" applyFont="1" applyFill="1" applyBorder="1" applyAlignment="1" applyProtection="1">
      <alignment horizontal="center" vertical="center"/>
      <protection hidden="1"/>
    </xf>
    <xf numFmtId="3" fontId="25" fillId="38" borderId="99" xfId="0" applyNumberFormat="1" applyFont="1" applyFill="1" applyBorder="1" applyAlignment="1" applyProtection="1">
      <alignment horizontal="center" vertical="center"/>
      <protection hidden="1"/>
    </xf>
    <xf numFmtId="1" fontId="25" fillId="38" borderId="62" xfId="0" applyNumberFormat="1" applyFont="1" applyFill="1" applyBorder="1" applyAlignment="1" applyProtection="1">
      <alignment horizontal="center" vertical="center"/>
      <protection hidden="1"/>
    </xf>
    <xf numFmtId="4" fontId="25" fillId="38" borderId="59" xfId="0" applyNumberFormat="1" applyFont="1" applyFill="1" applyBorder="1" applyAlignment="1" applyProtection="1">
      <alignment horizontal="center" vertical="center"/>
      <protection hidden="1"/>
    </xf>
    <xf numFmtId="4" fontId="25" fillId="38" borderId="86" xfId="0" applyNumberFormat="1" applyFont="1" applyFill="1" applyBorder="1" applyAlignment="1" applyProtection="1">
      <alignment horizontal="center" vertical="center"/>
      <protection hidden="1"/>
    </xf>
    <xf numFmtId="3" fontId="34" fillId="38" borderId="81" xfId="0" applyNumberFormat="1" applyFont="1" applyFill="1" applyBorder="1" applyAlignment="1" applyProtection="1">
      <alignment horizontal="center" vertical="center"/>
      <protection hidden="1"/>
    </xf>
    <xf numFmtId="4" fontId="34" fillId="38" borderId="76" xfId="0" applyNumberFormat="1" applyFont="1" applyFill="1" applyBorder="1" applyAlignment="1" applyProtection="1">
      <alignment horizontal="center" vertical="center"/>
      <protection hidden="1"/>
    </xf>
    <xf numFmtId="3" fontId="25" fillId="38" borderId="76" xfId="0" applyNumberFormat="1" applyFont="1" applyFill="1" applyBorder="1" applyAlignment="1" applyProtection="1">
      <alignment horizontal="center" vertical="center"/>
      <protection hidden="1"/>
    </xf>
    <xf numFmtId="3" fontId="25" fillId="38" borderId="94" xfId="0" applyNumberFormat="1" applyFont="1" applyFill="1" applyBorder="1" applyAlignment="1" applyProtection="1">
      <alignment horizontal="center" vertical="center"/>
      <protection hidden="1"/>
    </xf>
    <xf numFmtId="1" fontId="25" fillId="38" borderId="75" xfId="0" applyNumberFormat="1" applyFont="1" applyFill="1" applyBorder="1" applyAlignment="1" applyProtection="1">
      <alignment horizontal="center" vertical="center"/>
      <protection hidden="1"/>
    </xf>
    <xf numFmtId="4" fontId="25" fillId="38" borderId="15" xfId="0" applyNumberFormat="1" applyFont="1" applyFill="1" applyBorder="1" applyAlignment="1" applyProtection="1">
      <alignment horizontal="center" vertical="center"/>
      <protection hidden="1"/>
    </xf>
    <xf numFmtId="4" fontId="25" fillId="38" borderId="87" xfId="0" applyNumberFormat="1" applyFont="1" applyFill="1" applyBorder="1" applyAlignment="1" applyProtection="1">
      <alignment horizontal="center" vertical="center"/>
      <protection hidden="1"/>
    </xf>
    <xf numFmtId="3" fontId="34" fillId="38" borderId="100" xfId="0" applyNumberFormat="1" applyFont="1" applyFill="1" applyBorder="1" applyAlignment="1" applyProtection="1">
      <alignment horizontal="center" vertical="center"/>
      <protection hidden="1"/>
    </xf>
    <xf numFmtId="4" fontId="34" fillId="38" borderId="11" xfId="0" applyNumberFormat="1" applyFont="1" applyFill="1" applyBorder="1" applyAlignment="1" applyProtection="1">
      <alignment horizontal="center" vertical="center"/>
      <protection hidden="1"/>
    </xf>
    <xf numFmtId="3" fontId="25" fillId="38" borderId="11" xfId="0" applyNumberFormat="1" applyFont="1" applyFill="1" applyBorder="1" applyAlignment="1" applyProtection="1">
      <alignment horizontal="center" vertical="center"/>
      <protection hidden="1"/>
    </xf>
    <xf numFmtId="3" fontId="25" fillId="38" borderId="95" xfId="0" applyNumberFormat="1" applyFont="1" applyFill="1" applyBorder="1" applyAlignment="1" applyProtection="1">
      <alignment horizontal="center" vertical="center"/>
      <protection hidden="1"/>
    </xf>
    <xf numFmtId="1" fontId="25" fillId="38" borderId="18" xfId="0" applyNumberFormat="1" applyFont="1" applyFill="1" applyBorder="1" applyAlignment="1" applyProtection="1">
      <alignment horizontal="center" vertical="center"/>
      <protection hidden="1"/>
    </xf>
    <xf numFmtId="4" fontId="25" fillId="38" borderId="12" xfId="0" applyNumberFormat="1" applyFont="1" applyFill="1" applyBorder="1" applyAlignment="1" applyProtection="1">
      <alignment horizontal="center" vertical="center"/>
      <protection hidden="1"/>
    </xf>
    <xf numFmtId="4" fontId="25" fillId="38" borderId="83" xfId="0" applyNumberFormat="1" applyFont="1" applyFill="1" applyBorder="1" applyAlignment="1" applyProtection="1">
      <alignment horizontal="center" vertical="center"/>
      <protection hidden="1"/>
    </xf>
    <xf numFmtId="4" fontId="25" fillId="38" borderId="11" xfId="0" applyNumberFormat="1" applyFont="1" applyFill="1" applyBorder="1" applyAlignment="1" applyProtection="1">
      <alignment horizontal="center" vertical="center"/>
      <protection hidden="1"/>
    </xf>
    <xf numFmtId="3" fontId="25" fillId="38" borderId="100" xfId="0" applyNumberFormat="1" applyFont="1" applyFill="1" applyBorder="1" applyAlignment="1" applyProtection="1">
      <alignment horizontal="center" vertical="center"/>
      <protection hidden="1"/>
    </xf>
    <xf numFmtId="3" fontId="34" fillId="38" borderId="95" xfId="0" applyNumberFormat="1" applyFont="1" applyFill="1" applyBorder="1" applyAlignment="1" applyProtection="1">
      <alignment horizontal="center" vertical="center"/>
      <protection hidden="1"/>
    </xf>
    <xf numFmtId="164" fontId="25" fillId="38" borderId="45" xfId="0" applyNumberFormat="1" applyFont="1" applyFill="1" applyBorder="1" applyAlignment="1" applyProtection="1">
      <alignment horizontal="center" vertical="center"/>
      <protection hidden="1"/>
    </xf>
    <xf numFmtId="164" fontId="25" fillId="38" borderId="74" xfId="0" applyNumberFormat="1" applyFont="1" applyFill="1" applyBorder="1" applyAlignment="1" applyProtection="1">
      <alignment horizontal="center" vertical="center"/>
      <protection hidden="1"/>
    </xf>
    <xf numFmtId="164" fontId="25" fillId="38" borderId="46" xfId="0" applyNumberFormat="1" applyFont="1" applyFill="1" applyBorder="1" applyAlignment="1" applyProtection="1">
      <alignment horizontal="center" vertical="center"/>
      <protection hidden="1"/>
    </xf>
    <xf numFmtId="0" fontId="39" fillId="38" borderId="61" xfId="0" applyFont="1" applyFill="1" applyBorder="1" applyAlignment="1" applyProtection="1">
      <alignment horizontal="center" vertical="center"/>
      <protection hidden="1"/>
    </xf>
    <xf numFmtId="164" fontId="25" fillId="38" borderId="32" xfId="0" applyNumberFormat="1" applyFont="1" applyFill="1" applyBorder="1" applyAlignment="1" applyProtection="1">
      <alignment horizontal="center" vertical="center"/>
      <protection hidden="1"/>
    </xf>
    <xf numFmtId="0" fontId="39" fillId="38" borderId="39" xfId="0" applyFont="1" applyFill="1" applyBorder="1" applyAlignment="1" applyProtection="1">
      <alignment horizontal="center" vertical="center"/>
      <protection hidden="1"/>
    </xf>
    <xf numFmtId="0" fontId="25" fillId="38" borderId="20" xfId="0" applyFont="1" applyFill="1" applyBorder="1" applyAlignment="1" applyProtection="1">
      <alignment horizontal="left" vertical="center" wrapText="1"/>
      <protection hidden="1"/>
    </xf>
    <xf numFmtId="0" fontId="25" fillId="38" borderId="38" xfId="0" applyFont="1" applyFill="1" applyBorder="1" applyAlignment="1" applyProtection="1">
      <alignment horizontal="left" vertical="center"/>
      <protection hidden="1"/>
    </xf>
    <xf numFmtId="0" fontId="25" fillId="38" borderId="16" xfId="0" applyFont="1" applyFill="1" applyBorder="1" applyAlignment="1" applyProtection="1">
      <alignment horizontal="left" vertical="center"/>
      <protection hidden="1"/>
    </xf>
    <xf numFmtId="0" fontId="25" fillId="38" borderId="13" xfId="0" applyFont="1" applyFill="1" applyBorder="1" applyAlignment="1" applyProtection="1">
      <alignment horizontal="left" vertical="center"/>
      <protection hidden="1"/>
    </xf>
    <xf numFmtId="164" fontId="25" fillId="38" borderId="77" xfId="0" applyNumberFormat="1" applyFont="1" applyFill="1" applyBorder="1" applyAlignment="1" applyProtection="1">
      <alignment horizontal="center" vertical="center"/>
      <protection hidden="1"/>
    </xf>
    <xf numFmtId="0" fontId="39" fillId="38" borderId="38" xfId="0" applyFont="1" applyFill="1" applyBorder="1" applyAlignment="1" applyProtection="1">
      <alignment horizontal="center" vertical="center"/>
      <protection hidden="1"/>
    </xf>
    <xf numFmtId="164" fontId="25" fillId="38" borderId="37" xfId="0" applyNumberFormat="1" applyFont="1" applyFill="1" applyBorder="1" applyAlignment="1" applyProtection="1">
      <alignment horizontal="center" vertical="center"/>
      <protection hidden="1"/>
    </xf>
    <xf numFmtId="0" fontId="25" fillId="38" borderId="16" xfId="0" applyFont="1" applyFill="1" applyBorder="1" applyAlignment="1" applyProtection="1">
      <alignment vertical="center"/>
      <protection hidden="1"/>
    </xf>
    <xf numFmtId="0" fontId="27" fillId="35" borderId="79" xfId="0" applyFont="1" applyFill="1" applyBorder="1" applyAlignment="1" applyProtection="1">
      <alignment horizontal="center" vertical="center"/>
      <protection hidden="1"/>
    </xf>
    <xf numFmtId="0" fontId="27" fillId="35" borderId="14" xfId="0" applyFont="1" applyFill="1" applyBorder="1" applyAlignment="1" applyProtection="1">
      <alignment horizontal="center" vertical="center"/>
      <protection hidden="1"/>
    </xf>
    <xf numFmtId="0" fontId="27" fillId="35" borderId="98" xfId="0" applyFont="1" applyFill="1" applyBorder="1" applyAlignment="1" applyProtection="1">
      <alignment horizontal="center" vertical="center"/>
      <protection hidden="1"/>
    </xf>
    <xf numFmtId="0" fontId="27" fillId="35" borderId="18" xfId="0" applyFont="1" applyFill="1" applyBorder="1" applyAlignment="1" applyProtection="1">
      <alignment horizontal="center" vertical="center"/>
      <protection hidden="1"/>
    </xf>
    <xf numFmtId="0" fontId="27" fillId="35" borderId="11" xfId="0" applyFont="1" applyFill="1" applyBorder="1" applyAlignment="1" applyProtection="1">
      <alignment horizontal="center" vertical="center"/>
      <protection hidden="1"/>
    </xf>
    <xf numFmtId="0" fontId="27" fillId="35" borderId="95" xfId="0" applyFont="1" applyFill="1" applyBorder="1" applyAlignment="1" applyProtection="1">
      <alignment horizontal="center" vertical="center"/>
      <protection hidden="1"/>
    </xf>
    <xf numFmtId="0" fontId="27" fillId="35" borderId="84" xfId="0" applyFont="1" applyFill="1" applyBorder="1" applyAlignment="1" applyProtection="1">
      <alignment horizontal="center" vertical="center"/>
      <protection hidden="1"/>
    </xf>
    <xf numFmtId="0" fontId="35" fillId="35" borderId="21" xfId="0" applyFont="1" applyFill="1" applyBorder="1" applyAlignment="1" applyProtection="1">
      <alignment horizontal="left" vertical="center" indent="1"/>
      <protection hidden="1"/>
    </xf>
    <xf numFmtId="0" fontId="35" fillId="35" borderId="43" xfId="0" applyFont="1" applyFill="1" applyBorder="1" applyAlignment="1" applyProtection="1">
      <alignment horizontal="left" vertical="center" indent="1"/>
      <protection hidden="1"/>
    </xf>
    <xf numFmtId="3" fontId="45" fillId="35" borderId="23" xfId="0" applyNumberFormat="1" applyFont="1" applyFill="1" applyBorder="1" applyAlignment="1" applyProtection="1">
      <alignment horizontal="center" vertical="center"/>
      <protection hidden="1"/>
    </xf>
    <xf numFmtId="0" fontId="27" fillId="35" borderId="101" xfId="0" applyFont="1" applyFill="1" applyBorder="1" applyAlignment="1" applyProtection="1">
      <alignment horizontal="center" vertical="center"/>
      <protection hidden="1"/>
    </xf>
    <xf numFmtId="0" fontId="27" fillId="35" borderId="51" xfId="0" applyFont="1" applyFill="1" applyBorder="1" applyAlignment="1" applyProtection="1">
      <alignment horizontal="center" vertical="center"/>
      <protection hidden="1"/>
    </xf>
    <xf numFmtId="0" fontId="27" fillId="35" borderId="102" xfId="0" applyFont="1" applyFill="1" applyBorder="1" applyAlignment="1" applyProtection="1">
      <alignment horizontal="center" vertical="center"/>
      <protection hidden="1"/>
    </xf>
    <xf numFmtId="0" fontId="27" fillId="35" borderId="50" xfId="0" applyFont="1" applyFill="1" applyBorder="1" applyAlignment="1" applyProtection="1">
      <alignment horizontal="center" vertical="center"/>
      <protection hidden="1"/>
    </xf>
    <xf numFmtId="0" fontId="27" fillId="35" borderId="22" xfId="0" applyFont="1" applyFill="1" applyBorder="1" applyAlignment="1" applyProtection="1">
      <alignment horizontal="center" vertical="center"/>
      <protection hidden="1"/>
    </xf>
    <xf numFmtId="0" fontId="27" fillId="35" borderId="85" xfId="0" applyFont="1" applyFill="1" applyBorder="1" applyAlignment="1" applyProtection="1">
      <alignment horizontal="center" vertical="center"/>
      <protection hidden="1"/>
    </xf>
    <xf numFmtId="0" fontId="39" fillId="42" borderId="26" xfId="0" applyFont="1" applyFill="1" applyBorder="1" applyAlignment="1" applyProtection="1">
      <alignment horizontal="center" vertical="center"/>
      <protection hidden="1"/>
    </xf>
    <xf numFmtId="0" fontId="25" fillId="42" borderId="27" xfId="0" applyFont="1" applyFill="1" applyBorder="1" applyProtection="1">
      <protection hidden="1"/>
    </xf>
    <xf numFmtId="0" fontId="39" fillId="43" borderId="26" xfId="0" applyFont="1" applyFill="1" applyBorder="1" applyAlignment="1" applyProtection="1">
      <alignment horizontal="center" vertical="center"/>
      <protection hidden="1"/>
    </xf>
    <xf numFmtId="0" fontId="25" fillId="43" borderId="27" xfId="0" applyFont="1" applyFill="1" applyBorder="1" applyProtection="1">
      <protection hidden="1"/>
    </xf>
    <xf numFmtId="0" fontId="25" fillId="39" borderId="27" xfId="0" applyFont="1" applyFill="1" applyBorder="1" applyProtection="1">
      <protection hidden="1"/>
    </xf>
    <xf numFmtId="3" fontId="45" fillId="36" borderId="0" xfId="0" applyNumberFormat="1" applyFont="1" applyFill="1" applyBorder="1" applyAlignment="1" applyProtection="1">
      <alignment vertical="center"/>
      <protection hidden="1"/>
    </xf>
    <xf numFmtId="0" fontId="45" fillId="36" borderId="0" xfId="0" applyFont="1" applyFill="1" applyAlignment="1" applyProtection="1">
      <alignment horizontal="center" vertical="center"/>
      <protection hidden="1"/>
    </xf>
    <xf numFmtId="0" fontId="46" fillId="36" borderId="0" xfId="0" applyFont="1" applyFill="1" applyBorder="1" applyAlignment="1" applyProtection="1">
      <alignment horizontal="center" vertical="center"/>
      <protection hidden="1"/>
    </xf>
    <xf numFmtId="3" fontId="34" fillId="36" borderId="30" xfId="0" applyNumberFormat="1" applyFont="1" applyFill="1" applyBorder="1" applyAlignment="1" applyProtection="1">
      <alignment horizontal="center" vertical="center"/>
      <protection hidden="1"/>
    </xf>
    <xf numFmtId="4" fontId="34" fillId="36" borderId="31" xfId="0" applyNumberFormat="1" applyFont="1" applyFill="1" applyBorder="1" applyAlignment="1" applyProtection="1">
      <alignment horizontal="center" vertical="center"/>
      <protection hidden="1"/>
    </xf>
    <xf numFmtId="3" fontId="25" fillId="36" borderId="31" xfId="0" applyNumberFormat="1" applyFont="1" applyFill="1" applyBorder="1" applyAlignment="1" applyProtection="1">
      <alignment horizontal="center" vertical="center"/>
      <protection hidden="1"/>
    </xf>
    <xf numFmtId="3" fontId="25" fillId="36" borderId="99" xfId="0" applyNumberFormat="1" applyFont="1" applyFill="1" applyBorder="1" applyAlignment="1" applyProtection="1">
      <alignment horizontal="center" vertical="center"/>
      <protection hidden="1"/>
    </xf>
    <xf numFmtId="1" fontId="25" fillId="36" borderId="62" xfId="0" applyNumberFormat="1" applyFont="1" applyFill="1" applyBorder="1" applyAlignment="1" applyProtection="1">
      <alignment horizontal="center" vertical="center"/>
      <protection hidden="1"/>
    </xf>
    <xf numFmtId="4" fontId="25" fillId="36" borderId="59" xfId="0" applyNumberFormat="1" applyFont="1" applyFill="1" applyBorder="1" applyAlignment="1" applyProtection="1">
      <alignment horizontal="center" vertical="center"/>
      <protection hidden="1"/>
    </xf>
    <xf numFmtId="4" fontId="25" fillId="36" borderId="86" xfId="0" applyNumberFormat="1" applyFont="1" applyFill="1" applyBorder="1" applyAlignment="1" applyProtection="1">
      <alignment horizontal="center" vertical="center"/>
      <protection hidden="1"/>
    </xf>
    <xf numFmtId="3" fontId="34" fillId="36" borderId="81" xfId="0" applyNumberFormat="1" applyFont="1" applyFill="1" applyBorder="1" applyAlignment="1" applyProtection="1">
      <alignment horizontal="center" vertical="center"/>
      <protection hidden="1"/>
    </xf>
    <xf numFmtId="4" fontId="34" fillId="36" borderId="76" xfId="0" applyNumberFormat="1" applyFont="1" applyFill="1" applyBorder="1" applyAlignment="1" applyProtection="1">
      <alignment horizontal="center" vertical="center"/>
      <protection hidden="1"/>
    </xf>
    <xf numFmtId="3" fontId="25" fillId="36" borderId="76" xfId="0" applyNumberFormat="1" applyFont="1" applyFill="1" applyBorder="1" applyAlignment="1" applyProtection="1">
      <alignment horizontal="center" vertical="center"/>
      <protection hidden="1"/>
    </xf>
    <xf numFmtId="3" fontId="25" fillId="36" borderId="94" xfId="0" applyNumberFormat="1" applyFont="1" applyFill="1" applyBorder="1" applyAlignment="1" applyProtection="1">
      <alignment horizontal="center" vertical="center"/>
      <protection hidden="1"/>
    </xf>
    <xf numFmtId="1" fontId="25" fillId="36" borderId="75" xfId="0" applyNumberFormat="1" applyFont="1" applyFill="1" applyBorder="1" applyAlignment="1" applyProtection="1">
      <alignment horizontal="center" vertical="center"/>
      <protection hidden="1"/>
    </xf>
    <xf numFmtId="4" fontId="25" fillId="36" borderId="15" xfId="0" applyNumberFormat="1" applyFont="1" applyFill="1" applyBorder="1" applyAlignment="1" applyProtection="1">
      <alignment horizontal="center" vertical="center"/>
      <protection hidden="1"/>
    </xf>
    <xf numFmtId="4" fontId="25" fillId="36" borderId="87" xfId="0" applyNumberFormat="1" applyFont="1" applyFill="1" applyBorder="1" applyAlignment="1" applyProtection="1">
      <alignment horizontal="center" vertical="center"/>
      <protection hidden="1"/>
    </xf>
    <xf numFmtId="3" fontId="34" fillId="36" borderId="100" xfId="0" applyNumberFormat="1" applyFont="1" applyFill="1" applyBorder="1" applyAlignment="1" applyProtection="1">
      <alignment horizontal="center" vertical="center"/>
      <protection hidden="1"/>
    </xf>
    <xf numFmtId="4" fontId="34" fillId="36" borderId="11" xfId="0" applyNumberFormat="1" applyFont="1" applyFill="1" applyBorder="1" applyAlignment="1" applyProtection="1">
      <alignment horizontal="center" vertical="center"/>
      <protection hidden="1"/>
    </xf>
    <xf numFmtId="3" fontId="25" fillId="36" borderId="11" xfId="0" applyNumberFormat="1" applyFont="1" applyFill="1" applyBorder="1" applyAlignment="1" applyProtection="1">
      <alignment horizontal="center" vertical="center"/>
      <protection hidden="1"/>
    </xf>
    <xf numFmtId="3" fontId="25" fillId="36" borderId="95" xfId="0" applyNumberFormat="1" applyFont="1" applyFill="1" applyBorder="1" applyAlignment="1" applyProtection="1">
      <alignment horizontal="center" vertical="center"/>
      <protection hidden="1"/>
    </xf>
    <xf numFmtId="1" fontId="25" fillId="36" borderId="18" xfId="0" applyNumberFormat="1" applyFont="1" applyFill="1" applyBorder="1" applyAlignment="1" applyProtection="1">
      <alignment horizontal="center" vertical="center"/>
      <protection hidden="1"/>
    </xf>
    <xf numFmtId="4" fontId="25" fillId="36" borderId="12" xfId="0" applyNumberFormat="1" applyFont="1" applyFill="1" applyBorder="1" applyAlignment="1" applyProtection="1">
      <alignment horizontal="center" vertical="center"/>
      <protection hidden="1"/>
    </xf>
    <xf numFmtId="4" fontId="25" fillId="36" borderId="11" xfId="0" applyNumberFormat="1" applyFont="1" applyFill="1" applyBorder="1" applyAlignment="1" applyProtection="1">
      <alignment horizontal="center" vertical="center"/>
      <protection hidden="1"/>
    </xf>
    <xf numFmtId="164" fontId="25" fillId="36" borderId="45" xfId="0" applyNumberFormat="1" applyFont="1" applyFill="1" applyBorder="1" applyAlignment="1" applyProtection="1">
      <alignment horizontal="center" vertical="center"/>
      <protection hidden="1"/>
    </xf>
    <xf numFmtId="164" fontId="25" fillId="36" borderId="74" xfId="0" applyNumberFormat="1" applyFont="1" applyFill="1" applyBorder="1" applyAlignment="1" applyProtection="1">
      <alignment horizontal="center" vertical="center"/>
      <protection hidden="1"/>
    </xf>
    <xf numFmtId="164" fontId="25" fillId="36" borderId="46" xfId="0" applyNumberFormat="1" applyFont="1" applyFill="1" applyBorder="1" applyAlignment="1" applyProtection="1">
      <alignment horizontal="center" vertical="center"/>
      <protection hidden="1"/>
    </xf>
    <xf numFmtId="0" fontId="39" fillId="36" borderId="61" xfId="0" applyFont="1" applyFill="1" applyBorder="1" applyAlignment="1" applyProtection="1">
      <alignment horizontal="center" vertical="center"/>
      <protection hidden="1"/>
    </xf>
    <xf numFmtId="164" fontId="25" fillId="36" borderId="32" xfId="0" applyNumberFormat="1" applyFont="1" applyFill="1" applyBorder="1" applyAlignment="1" applyProtection="1">
      <alignment horizontal="center" vertical="center"/>
      <protection hidden="1"/>
    </xf>
    <xf numFmtId="0" fontId="39" fillId="36" borderId="39" xfId="0" applyFont="1" applyFill="1" applyBorder="1" applyAlignment="1" applyProtection="1">
      <alignment horizontal="center" vertical="center"/>
      <protection hidden="1"/>
    </xf>
    <xf numFmtId="0" fontId="25" fillId="36" borderId="20" xfId="0" applyFont="1" applyFill="1" applyBorder="1" applyAlignment="1" applyProtection="1">
      <alignment horizontal="left" vertical="center" wrapText="1"/>
      <protection hidden="1"/>
    </xf>
    <xf numFmtId="0" fontId="25" fillId="36" borderId="38" xfId="0" applyFont="1" applyFill="1" applyBorder="1" applyAlignment="1" applyProtection="1">
      <alignment horizontal="left" vertical="center"/>
      <protection hidden="1"/>
    </xf>
    <xf numFmtId="0" fontId="25" fillId="36" borderId="16" xfId="0" applyFont="1" applyFill="1" applyBorder="1" applyAlignment="1" applyProtection="1">
      <alignment horizontal="left" vertical="center"/>
      <protection hidden="1"/>
    </xf>
    <xf numFmtId="0" fontId="25" fillId="36" borderId="13" xfId="0" applyFont="1" applyFill="1" applyBorder="1" applyAlignment="1" applyProtection="1">
      <alignment horizontal="left" vertical="center"/>
      <protection hidden="1"/>
    </xf>
    <xf numFmtId="164" fontId="25" fillId="36" borderId="77" xfId="0" applyNumberFormat="1" applyFont="1" applyFill="1" applyBorder="1" applyAlignment="1" applyProtection="1">
      <alignment horizontal="center" vertical="center"/>
      <protection hidden="1"/>
    </xf>
    <xf numFmtId="0" fontId="39" fillId="36" borderId="38" xfId="0" applyFont="1" applyFill="1" applyBorder="1" applyAlignment="1" applyProtection="1">
      <alignment horizontal="center" vertical="center"/>
      <protection hidden="1"/>
    </xf>
    <xf numFmtId="164" fontId="25" fillId="36" borderId="37" xfId="0" applyNumberFormat="1" applyFont="1" applyFill="1" applyBorder="1" applyAlignment="1" applyProtection="1">
      <alignment horizontal="center" vertical="center"/>
      <protection hidden="1"/>
    </xf>
    <xf numFmtId="0" fontId="35" fillId="44" borderId="21" xfId="0" applyFont="1" applyFill="1" applyBorder="1" applyAlignment="1" applyProtection="1">
      <alignment horizontal="left" vertical="center" indent="1"/>
      <protection hidden="1"/>
    </xf>
    <xf numFmtId="0" fontId="35" fillId="44" borderId="43" xfId="0" applyFont="1" applyFill="1" applyBorder="1" applyAlignment="1" applyProtection="1">
      <alignment horizontal="left" vertical="center" indent="1"/>
      <protection hidden="1"/>
    </xf>
    <xf numFmtId="3" fontId="45" fillId="44" borderId="23" xfId="0" applyNumberFormat="1" applyFont="1" applyFill="1" applyBorder="1" applyAlignment="1" applyProtection="1">
      <alignment horizontal="center" vertical="center"/>
      <protection hidden="1"/>
    </xf>
    <xf numFmtId="164" fontId="26" fillId="44" borderId="10" xfId="0" applyNumberFormat="1" applyFont="1" applyFill="1" applyBorder="1" applyAlignment="1" applyProtection="1">
      <alignment horizontal="center" vertical="center"/>
      <protection hidden="1"/>
    </xf>
    <xf numFmtId="0" fontId="35" fillId="45" borderId="21" xfId="0" applyFont="1" applyFill="1" applyBorder="1" applyAlignment="1" applyProtection="1">
      <alignment horizontal="left" vertical="center" indent="1"/>
      <protection hidden="1"/>
    </xf>
    <xf numFmtId="0" fontId="35" fillId="45" borderId="43" xfId="0" applyFont="1" applyFill="1" applyBorder="1" applyAlignment="1" applyProtection="1">
      <alignment horizontal="left" vertical="center" indent="1"/>
      <protection hidden="1"/>
    </xf>
    <xf numFmtId="3" fontId="45" fillId="45" borderId="23" xfId="0" applyNumberFormat="1" applyFont="1" applyFill="1" applyBorder="1" applyAlignment="1" applyProtection="1">
      <alignment horizontal="center" vertical="center"/>
      <protection hidden="1"/>
    </xf>
    <xf numFmtId="164" fontId="26" fillId="45" borderId="10" xfId="0" applyNumberFormat="1" applyFont="1" applyFill="1" applyBorder="1" applyAlignment="1" applyProtection="1">
      <alignment horizontal="center" vertical="center"/>
      <protection hidden="1"/>
    </xf>
    <xf numFmtId="0" fontId="27" fillId="45" borderId="101" xfId="0" applyFont="1" applyFill="1" applyBorder="1" applyAlignment="1" applyProtection="1">
      <alignment horizontal="center" vertical="center"/>
      <protection hidden="1"/>
    </xf>
    <xf numFmtId="0" fontId="27" fillId="45" borderId="51" xfId="0" applyFont="1" applyFill="1" applyBorder="1" applyAlignment="1" applyProtection="1">
      <alignment horizontal="center" vertical="center"/>
      <protection hidden="1"/>
    </xf>
    <xf numFmtId="0" fontId="27" fillId="45" borderId="102" xfId="0" applyFont="1" applyFill="1" applyBorder="1" applyAlignment="1" applyProtection="1">
      <alignment horizontal="center" vertical="center"/>
      <protection hidden="1"/>
    </xf>
    <xf numFmtId="0" fontId="27" fillId="45" borderId="50" xfId="0" applyFont="1" applyFill="1" applyBorder="1" applyAlignment="1" applyProtection="1">
      <alignment horizontal="center" vertical="center"/>
      <protection hidden="1"/>
    </xf>
    <xf numFmtId="0" fontId="27" fillId="45" borderId="22" xfId="0" applyFont="1" applyFill="1" applyBorder="1" applyAlignment="1" applyProtection="1">
      <alignment horizontal="center" vertical="center"/>
      <protection hidden="1"/>
    </xf>
    <xf numFmtId="0" fontId="27" fillId="45" borderId="85" xfId="0" applyFont="1" applyFill="1" applyBorder="1" applyAlignment="1" applyProtection="1">
      <alignment horizontal="center" vertical="center"/>
      <protection hidden="1"/>
    </xf>
    <xf numFmtId="3" fontId="45" fillId="45" borderId="43" xfId="0" applyNumberFormat="1" applyFont="1" applyFill="1" applyBorder="1" applyAlignment="1" applyProtection="1">
      <alignment horizontal="right" vertical="center"/>
      <protection hidden="1"/>
    </xf>
    <xf numFmtId="0" fontId="27" fillId="45" borderId="79" xfId="0" applyFont="1" applyFill="1" applyBorder="1" applyAlignment="1" applyProtection="1">
      <alignment horizontal="center" vertical="center"/>
      <protection hidden="1"/>
    </xf>
    <xf numFmtId="0" fontId="27" fillId="45" borderId="14" xfId="0" applyFont="1" applyFill="1" applyBorder="1" applyAlignment="1" applyProtection="1">
      <alignment horizontal="center" vertical="center"/>
      <protection hidden="1"/>
    </xf>
    <xf numFmtId="0" fontId="27" fillId="45" borderId="98" xfId="0" applyFont="1" applyFill="1" applyBorder="1" applyAlignment="1" applyProtection="1">
      <alignment horizontal="center" vertical="center"/>
      <protection hidden="1"/>
    </xf>
    <xf numFmtId="0" fontId="27" fillId="45" borderId="18" xfId="0" applyFont="1" applyFill="1" applyBorder="1" applyAlignment="1" applyProtection="1">
      <alignment horizontal="center" vertical="center"/>
      <protection hidden="1"/>
    </xf>
    <xf numFmtId="0" fontId="27" fillId="45" borderId="11" xfId="0" applyFont="1" applyFill="1" applyBorder="1" applyAlignment="1" applyProtection="1">
      <alignment horizontal="center" vertical="center"/>
      <protection hidden="1"/>
    </xf>
    <xf numFmtId="0" fontId="27" fillId="45" borderId="95" xfId="0" applyFont="1" applyFill="1" applyBorder="1" applyAlignment="1" applyProtection="1">
      <alignment horizontal="center" vertical="center"/>
      <protection hidden="1"/>
    </xf>
    <xf numFmtId="0" fontId="27" fillId="45" borderId="84" xfId="0" applyFont="1" applyFill="1" applyBorder="1" applyAlignment="1" applyProtection="1">
      <alignment horizontal="center" vertical="center"/>
      <protection hidden="1"/>
    </xf>
    <xf numFmtId="0" fontId="39" fillId="42" borderId="35" xfId="0" applyFont="1" applyFill="1" applyBorder="1" applyAlignment="1" applyProtection="1">
      <alignment horizontal="center" vertical="center"/>
      <protection hidden="1"/>
    </xf>
    <xf numFmtId="0" fontId="38" fillId="42" borderId="0" xfId="0" applyFont="1" applyFill="1" applyProtection="1">
      <protection hidden="1"/>
    </xf>
    <xf numFmtId="0" fontId="34" fillId="42" borderId="0" xfId="0" applyFont="1" applyFill="1" applyBorder="1" applyAlignment="1" applyProtection="1">
      <alignment vertical="center"/>
      <protection hidden="1"/>
    </xf>
    <xf numFmtId="0" fontId="25" fillId="42" borderId="0" xfId="0" applyFont="1" applyFill="1" applyBorder="1" applyAlignment="1" applyProtection="1">
      <alignment vertical="center"/>
      <protection hidden="1"/>
    </xf>
    <xf numFmtId="0" fontId="25" fillId="42" borderId="0" xfId="0" applyFont="1" applyFill="1" applyBorder="1" applyProtection="1">
      <protection hidden="1"/>
    </xf>
    <xf numFmtId="0" fontId="40" fillId="42" borderId="83" xfId="0" applyFont="1" applyFill="1" applyBorder="1" applyAlignment="1" applyProtection="1">
      <alignment horizontal="center" vertical="center"/>
      <protection hidden="1"/>
    </xf>
    <xf numFmtId="0" fontId="39" fillId="42" borderId="61" xfId="0" applyFont="1" applyFill="1" applyBorder="1" applyAlignment="1" applyProtection="1">
      <alignment horizontal="center" vertical="center"/>
      <protection hidden="1"/>
    </xf>
    <xf numFmtId="164" fontId="25" fillId="42" borderId="32" xfId="0" applyNumberFormat="1" applyFont="1" applyFill="1" applyBorder="1" applyAlignment="1" applyProtection="1">
      <alignment horizontal="center" vertical="center"/>
      <protection hidden="1"/>
    </xf>
    <xf numFmtId="0" fontId="39" fillId="42" borderId="39" xfId="0" applyFont="1" applyFill="1" applyBorder="1" applyAlignment="1" applyProtection="1">
      <alignment horizontal="center" vertical="center"/>
      <protection hidden="1"/>
    </xf>
    <xf numFmtId="0" fontId="25" fillId="42" borderId="20" xfId="0" applyFont="1" applyFill="1" applyBorder="1" applyAlignment="1" applyProtection="1">
      <alignment horizontal="left" vertical="center" wrapText="1"/>
      <protection hidden="1"/>
    </xf>
    <xf numFmtId="0" fontId="25" fillId="42" borderId="38" xfId="0" applyFont="1" applyFill="1" applyBorder="1" applyAlignment="1" applyProtection="1">
      <alignment horizontal="left" vertical="center"/>
      <protection hidden="1"/>
    </xf>
    <xf numFmtId="0" fontId="25" fillId="42" borderId="16" xfId="0" applyFont="1" applyFill="1" applyBorder="1" applyAlignment="1" applyProtection="1">
      <alignment horizontal="left" vertical="center"/>
      <protection hidden="1"/>
    </xf>
    <xf numFmtId="0" fontId="25" fillId="42" borderId="13" xfId="0" applyFont="1" applyFill="1" applyBorder="1" applyAlignment="1" applyProtection="1">
      <alignment horizontal="left" vertical="center"/>
      <protection hidden="1"/>
    </xf>
    <xf numFmtId="164" fontId="25" fillId="42" borderId="77" xfId="0" applyNumberFormat="1" applyFont="1" applyFill="1" applyBorder="1" applyAlignment="1" applyProtection="1">
      <alignment horizontal="center" vertical="center"/>
      <protection hidden="1"/>
    </xf>
    <xf numFmtId="0" fontId="39" fillId="42" borderId="38" xfId="0" applyFont="1" applyFill="1" applyBorder="1" applyAlignment="1" applyProtection="1">
      <alignment horizontal="center" vertical="center"/>
      <protection hidden="1"/>
    </xf>
    <xf numFmtId="164" fontId="25" fillId="42" borderId="37" xfId="0" applyNumberFormat="1" applyFont="1" applyFill="1" applyBorder="1" applyAlignment="1" applyProtection="1">
      <alignment horizontal="center" vertical="center"/>
      <protection hidden="1"/>
    </xf>
    <xf numFmtId="0" fontId="25" fillId="42" borderId="16" xfId="0" applyFont="1" applyFill="1" applyBorder="1" applyAlignment="1" applyProtection="1">
      <alignment vertical="center"/>
      <protection hidden="1"/>
    </xf>
    <xf numFmtId="164" fontId="25" fillId="42" borderId="45" xfId="0" applyNumberFormat="1" applyFont="1" applyFill="1" applyBorder="1" applyAlignment="1" applyProtection="1">
      <alignment horizontal="center" vertical="center"/>
      <protection hidden="1"/>
    </xf>
    <xf numFmtId="164" fontId="25" fillId="42" borderId="74" xfId="0" applyNumberFormat="1" applyFont="1" applyFill="1" applyBorder="1" applyAlignment="1" applyProtection="1">
      <alignment horizontal="center" vertical="center"/>
      <protection hidden="1"/>
    </xf>
    <xf numFmtId="164" fontId="25" fillId="42" borderId="46" xfId="0" applyNumberFormat="1" applyFont="1" applyFill="1" applyBorder="1" applyAlignment="1" applyProtection="1">
      <alignment horizontal="center" vertical="center"/>
      <protection hidden="1"/>
    </xf>
    <xf numFmtId="3" fontId="34" fillId="42" borderId="30" xfId="0" applyNumberFormat="1" applyFont="1" applyFill="1" applyBorder="1" applyAlignment="1" applyProtection="1">
      <alignment horizontal="center" vertical="center"/>
      <protection hidden="1"/>
    </xf>
    <xf numFmtId="4" fontId="34" fillId="42" borderId="31" xfId="0" applyNumberFormat="1" applyFont="1" applyFill="1" applyBorder="1" applyAlignment="1" applyProtection="1">
      <alignment horizontal="center" vertical="center"/>
      <protection hidden="1"/>
    </xf>
    <xf numFmtId="3" fontId="25" fillId="42" borderId="31" xfId="0" applyNumberFormat="1" applyFont="1" applyFill="1" applyBorder="1" applyAlignment="1" applyProtection="1">
      <alignment horizontal="center" vertical="center"/>
      <protection hidden="1"/>
    </xf>
    <xf numFmtId="3" fontId="25" fillId="42" borderId="99" xfId="0" applyNumberFormat="1" applyFont="1" applyFill="1" applyBorder="1" applyAlignment="1" applyProtection="1">
      <alignment horizontal="center" vertical="center"/>
      <protection hidden="1"/>
    </xf>
    <xf numFmtId="1" fontId="25" fillId="42" borderId="62" xfId="0" applyNumberFormat="1" applyFont="1" applyFill="1" applyBorder="1" applyAlignment="1" applyProtection="1">
      <alignment horizontal="center" vertical="center"/>
      <protection hidden="1"/>
    </xf>
    <xf numFmtId="4" fontId="25" fillId="42" borderId="59" xfId="0" applyNumberFormat="1" applyFont="1" applyFill="1" applyBorder="1" applyAlignment="1" applyProtection="1">
      <alignment horizontal="center" vertical="center"/>
      <protection hidden="1"/>
    </xf>
    <xf numFmtId="4" fontId="25" fillId="42" borderId="86" xfId="0" applyNumberFormat="1" applyFont="1" applyFill="1" applyBorder="1" applyAlignment="1" applyProtection="1">
      <alignment horizontal="center" vertical="center"/>
      <protection hidden="1"/>
    </xf>
    <xf numFmtId="3" fontId="34" fillId="42" borderId="81" xfId="0" applyNumberFormat="1" applyFont="1" applyFill="1" applyBorder="1" applyAlignment="1" applyProtection="1">
      <alignment horizontal="center" vertical="center"/>
      <protection hidden="1"/>
    </xf>
    <xf numFmtId="4" fontId="34" fillId="42" borderId="76" xfId="0" applyNumberFormat="1" applyFont="1" applyFill="1" applyBorder="1" applyAlignment="1" applyProtection="1">
      <alignment horizontal="center" vertical="center"/>
      <protection hidden="1"/>
    </xf>
    <xf numFmtId="3" fontId="25" fillId="42" borderId="76" xfId="0" applyNumberFormat="1" applyFont="1" applyFill="1" applyBorder="1" applyAlignment="1" applyProtection="1">
      <alignment horizontal="center" vertical="center"/>
      <protection hidden="1"/>
    </xf>
    <xf numFmtId="3" fontId="25" fillId="42" borderId="94" xfId="0" applyNumberFormat="1" applyFont="1" applyFill="1" applyBorder="1" applyAlignment="1" applyProtection="1">
      <alignment horizontal="center" vertical="center"/>
      <protection hidden="1"/>
    </xf>
    <xf numFmtId="1" fontId="25" fillId="42" borderId="75" xfId="0" applyNumberFormat="1" applyFont="1" applyFill="1" applyBorder="1" applyAlignment="1" applyProtection="1">
      <alignment horizontal="center" vertical="center"/>
      <protection hidden="1"/>
    </xf>
    <xf numFmtId="4" fontId="25" fillId="42" borderId="15" xfId="0" applyNumberFormat="1" applyFont="1" applyFill="1" applyBorder="1" applyAlignment="1" applyProtection="1">
      <alignment horizontal="center" vertical="center"/>
      <protection hidden="1"/>
    </xf>
    <xf numFmtId="4" fontId="25" fillId="42" borderId="87" xfId="0" applyNumberFormat="1" applyFont="1" applyFill="1" applyBorder="1" applyAlignment="1" applyProtection="1">
      <alignment horizontal="center" vertical="center"/>
      <protection hidden="1"/>
    </xf>
    <xf numFmtId="3" fontId="34" fillId="42" borderId="100" xfId="0" applyNumberFormat="1" applyFont="1" applyFill="1" applyBorder="1" applyAlignment="1" applyProtection="1">
      <alignment horizontal="center" vertical="center"/>
      <protection hidden="1"/>
    </xf>
    <xf numFmtId="4" fontId="34" fillId="42" borderId="11" xfId="0" applyNumberFormat="1" applyFont="1" applyFill="1" applyBorder="1" applyAlignment="1" applyProtection="1">
      <alignment horizontal="center" vertical="center"/>
      <protection hidden="1"/>
    </xf>
    <xf numFmtId="3" fontId="25" fillId="42" borderId="11" xfId="0" applyNumberFormat="1" applyFont="1" applyFill="1" applyBorder="1" applyAlignment="1" applyProtection="1">
      <alignment horizontal="center" vertical="center"/>
      <protection hidden="1"/>
    </xf>
    <xf numFmtId="3" fontId="25" fillId="42" borderId="95" xfId="0" applyNumberFormat="1" applyFont="1" applyFill="1" applyBorder="1" applyAlignment="1" applyProtection="1">
      <alignment horizontal="center" vertical="center"/>
      <protection hidden="1"/>
    </xf>
    <xf numFmtId="1" fontId="25" fillId="42" borderId="18" xfId="0" applyNumberFormat="1" applyFont="1" applyFill="1" applyBorder="1" applyAlignment="1" applyProtection="1">
      <alignment horizontal="center" vertical="center"/>
      <protection hidden="1"/>
    </xf>
    <xf numFmtId="4" fontId="25" fillId="42" borderId="12" xfId="0" applyNumberFormat="1" applyFont="1" applyFill="1" applyBorder="1" applyAlignment="1" applyProtection="1">
      <alignment horizontal="center" vertical="center"/>
      <protection hidden="1"/>
    </xf>
    <xf numFmtId="4" fontId="25" fillId="42" borderId="83" xfId="0" applyNumberFormat="1" applyFont="1" applyFill="1" applyBorder="1" applyAlignment="1" applyProtection="1">
      <alignment horizontal="center" vertical="center"/>
      <protection hidden="1"/>
    </xf>
    <xf numFmtId="4" fontId="25" fillId="42" borderId="11" xfId="0" applyNumberFormat="1" applyFont="1" applyFill="1" applyBorder="1" applyAlignment="1" applyProtection="1">
      <alignment horizontal="center" vertical="center"/>
      <protection hidden="1"/>
    </xf>
    <xf numFmtId="3" fontId="45" fillId="44" borderId="43" xfId="0" applyNumberFormat="1" applyFont="1" applyFill="1" applyBorder="1" applyAlignment="1" applyProtection="1">
      <alignment horizontal="right" vertical="center"/>
      <protection hidden="1"/>
    </xf>
    <xf numFmtId="0" fontId="27" fillId="44" borderId="79" xfId="0" applyFont="1" applyFill="1" applyBorder="1" applyAlignment="1" applyProtection="1">
      <alignment horizontal="center" vertical="center"/>
      <protection hidden="1"/>
    </xf>
    <xf numFmtId="0" fontId="27" fillId="44" borderId="14" xfId="0" applyFont="1" applyFill="1" applyBorder="1" applyAlignment="1" applyProtection="1">
      <alignment horizontal="center" vertical="center"/>
      <protection hidden="1"/>
    </xf>
    <xf numFmtId="0" fontId="27" fillId="44" borderId="98" xfId="0" applyFont="1" applyFill="1" applyBorder="1" applyAlignment="1" applyProtection="1">
      <alignment horizontal="center" vertical="center"/>
      <protection hidden="1"/>
    </xf>
    <xf numFmtId="0" fontId="27" fillId="44" borderId="18" xfId="0" applyFont="1" applyFill="1" applyBorder="1" applyAlignment="1" applyProtection="1">
      <alignment horizontal="center" vertical="center"/>
      <protection hidden="1"/>
    </xf>
    <xf numFmtId="0" fontId="27" fillId="44" borderId="11" xfId="0" applyFont="1" applyFill="1" applyBorder="1" applyAlignment="1" applyProtection="1">
      <alignment horizontal="center" vertical="center"/>
      <protection hidden="1"/>
    </xf>
    <xf numFmtId="0" fontId="27" fillId="44" borderId="95" xfId="0" applyFont="1" applyFill="1" applyBorder="1" applyAlignment="1" applyProtection="1">
      <alignment horizontal="center" vertical="center"/>
      <protection hidden="1"/>
    </xf>
    <xf numFmtId="0" fontId="27" fillId="44" borderId="84" xfId="0" applyFont="1" applyFill="1" applyBorder="1" applyAlignment="1" applyProtection="1">
      <alignment horizontal="center" vertical="center"/>
      <protection hidden="1"/>
    </xf>
    <xf numFmtId="0" fontId="27" fillId="44" borderId="101" xfId="0" applyFont="1" applyFill="1" applyBorder="1" applyAlignment="1" applyProtection="1">
      <alignment horizontal="center" vertical="center"/>
      <protection hidden="1"/>
    </xf>
    <xf numFmtId="0" fontId="27" fillId="44" borderId="51" xfId="0" applyFont="1" applyFill="1" applyBorder="1" applyAlignment="1" applyProtection="1">
      <alignment horizontal="center" vertical="center"/>
      <protection hidden="1"/>
    </xf>
    <xf numFmtId="0" fontId="27" fillId="44" borderId="102" xfId="0" applyFont="1" applyFill="1" applyBorder="1" applyAlignment="1" applyProtection="1">
      <alignment horizontal="center" vertical="center"/>
      <protection hidden="1"/>
    </xf>
    <xf numFmtId="0" fontId="27" fillId="44" borderId="50" xfId="0" applyFont="1" applyFill="1" applyBorder="1" applyAlignment="1" applyProtection="1">
      <alignment horizontal="center" vertical="center"/>
      <protection hidden="1"/>
    </xf>
    <xf numFmtId="0" fontId="27" fillId="44" borderId="22" xfId="0" applyFont="1" applyFill="1" applyBorder="1" applyAlignment="1" applyProtection="1">
      <alignment horizontal="center" vertical="center"/>
      <protection hidden="1"/>
    </xf>
    <xf numFmtId="0" fontId="27" fillId="44" borderId="85" xfId="0" applyFont="1" applyFill="1" applyBorder="1" applyAlignment="1" applyProtection="1">
      <alignment horizontal="center" vertical="center"/>
      <protection hidden="1"/>
    </xf>
    <xf numFmtId="0" fontId="39" fillId="39" borderId="35" xfId="0" applyFont="1" applyFill="1" applyBorder="1" applyAlignment="1" applyProtection="1">
      <alignment horizontal="center" vertical="center"/>
      <protection hidden="1"/>
    </xf>
    <xf numFmtId="0" fontId="38" fillId="39" borderId="0" xfId="0" applyFont="1" applyFill="1" applyProtection="1">
      <protection hidden="1"/>
    </xf>
    <xf numFmtId="0" fontId="34" fillId="39" borderId="0" xfId="0" applyFont="1" applyFill="1" applyBorder="1" applyAlignment="1" applyProtection="1">
      <alignment vertical="center"/>
      <protection hidden="1"/>
    </xf>
    <xf numFmtId="0" fontId="25" fillId="39" borderId="0" xfId="0" applyFont="1" applyFill="1" applyBorder="1" applyProtection="1">
      <protection hidden="1"/>
    </xf>
    <xf numFmtId="0" fontId="25" fillId="39" borderId="0" xfId="0" applyFont="1" applyFill="1" applyBorder="1" applyAlignment="1" applyProtection="1">
      <alignment vertical="center"/>
      <protection hidden="1"/>
    </xf>
    <xf numFmtId="0" fontId="40" fillId="39" borderId="83" xfId="0" applyFont="1" applyFill="1" applyBorder="1" applyAlignment="1" applyProtection="1">
      <alignment horizontal="center" vertical="center"/>
      <protection hidden="1"/>
    </xf>
    <xf numFmtId="0" fontId="39" fillId="39" borderId="61" xfId="0" applyFont="1" applyFill="1" applyBorder="1" applyAlignment="1" applyProtection="1">
      <alignment horizontal="center" vertical="center"/>
      <protection hidden="1"/>
    </xf>
    <xf numFmtId="164" fontId="25" fillId="39" borderId="32" xfId="0" applyNumberFormat="1" applyFont="1" applyFill="1" applyBorder="1" applyAlignment="1" applyProtection="1">
      <alignment horizontal="center" vertical="center"/>
      <protection hidden="1"/>
    </xf>
    <xf numFmtId="0" fontId="39" fillId="39" borderId="39" xfId="0" applyFont="1" applyFill="1" applyBorder="1" applyAlignment="1" applyProtection="1">
      <alignment horizontal="center" vertical="center"/>
      <protection hidden="1"/>
    </xf>
    <xf numFmtId="0" fontId="25" fillId="39" borderId="20" xfId="0" applyFont="1" applyFill="1" applyBorder="1" applyAlignment="1" applyProtection="1">
      <alignment horizontal="left" vertical="center" wrapText="1"/>
      <protection hidden="1"/>
    </xf>
    <xf numFmtId="0" fontId="25" fillId="39" borderId="38" xfId="0" applyFont="1" applyFill="1" applyBorder="1" applyAlignment="1" applyProtection="1">
      <alignment horizontal="left" vertical="center"/>
      <protection hidden="1"/>
    </xf>
    <xf numFmtId="0" fontId="25" fillId="39" borderId="16" xfId="0" applyFont="1" applyFill="1" applyBorder="1" applyAlignment="1" applyProtection="1">
      <alignment horizontal="left" vertical="center"/>
      <protection hidden="1"/>
    </xf>
    <xf numFmtId="0" fontId="25" fillId="39" borderId="13" xfId="0" applyFont="1" applyFill="1" applyBorder="1" applyAlignment="1" applyProtection="1">
      <alignment horizontal="left" vertical="center"/>
      <protection hidden="1"/>
    </xf>
    <xf numFmtId="164" fontId="25" fillId="39" borderId="77" xfId="0" applyNumberFormat="1" applyFont="1" applyFill="1" applyBorder="1" applyAlignment="1" applyProtection="1">
      <alignment horizontal="center" vertical="center"/>
      <protection hidden="1"/>
    </xf>
    <xf numFmtId="0" fontId="39" fillId="39" borderId="38" xfId="0" applyFont="1" applyFill="1" applyBorder="1" applyAlignment="1" applyProtection="1">
      <alignment horizontal="center" vertical="center"/>
      <protection hidden="1"/>
    </xf>
    <xf numFmtId="164" fontId="25" fillId="39" borderId="37" xfId="0" applyNumberFormat="1" applyFont="1" applyFill="1" applyBorder="1" applyAlignment="1" applyProtection="1">
      <alignment horizontal="center" vertical="center"/>
      <protection hidden="1"/>
    </xf>
    <xf numFmtId="164" fontId="25" fillId="39" borderId="45" xfId="0" applyNumberFormat="1" applyFont="1" applyFill="1" applyBorder="1" applyAlignment="1" applyProtection="1">
      <alignment horizontal="center" vertical="center"/>
      <protection hidden="1"/>
    </xf>
    <xf numFmtId="164" fontId="25" fillId="39" borderId="74" xfId="0" applyNumberFormat="1" applyFont="1" applyFill="1" applyBorder="1" applyAlignment="1" applyProtection="1">
      <alignment horizontal="center" vertical="center"/>
      <protection hidden="1"/>
    </xf>
    <xf numFmtId="164" fontId="25" fillId="39" borderId="46" xfId="0" applyNumberFormat="1" applyFont="1" applyFill="1" applyBorder="1" applyAlignment="1" applyProtection="1">
      <alignment horizontal="center" vertical="center"/>
      <protection hidden="1"/>
    </xf>
    <xf numFmtId="3" fontId="34" fillId="39" borderId="30" xfId="0" applyNumberFormat="1" applyFont="1" applyFill="1" applyBorder="1" applyAlignment="1" applyProtection="1">
      <alignment horizontal="center" vertical="center"/>
      <protection hidden="1"/>
    </xf>
    <xf numFmtId="4" fontId="34" fillId="39" borderId="31" xfId="0" applyNumberFormat="1" applyFont="1" applyFill="1" applyBorder="1" applyAlignment="1" applyProtection="1">
      <alignment horizontal="center" vertical="center"/>
      <protection hidden="1"/>
    </xf>
    <xf numFmtId="3" fontId="25" fillId="39" borderId="31" xfId="0" applyNumberFormat="1" applyFont="1" applyFill="1" applyBorder="1" applyAlignment="1" applyProtection="1">
      <alignment horizontal="center" vertical="center"/>
      <protection hidden="1"/>
    </xf>
    <xf numFmtId="3" fontId="25" fillId="39" borderId="99" xfId="0" applyNumberFormat="1" applyFont="1" applyFill="1" applyBorder="1" applyAlignment="1" applyProtection="1">
      <alignment horizontal="center" vertical="center"/>
      <protection hidden="1"/>
    </xf>
    <xf numFmtId="1" fontId="25" fillId="39" borderId="62" xfId="0" applyNumberFormat="1" applyFont="1" applyFill="1" applyBorder="1" applyAlignment="1" applyProtection="1">
      <alignment horizontal="center" vertical="center"/>
      <protection hidden="1"/>
    </xf>
    <xf numFmtId="4" fontId="25" fillId="39" borderId="59" xfId="0" applyNumberFormat="1" applyFont="1" applyFill="1" applyBorder="1" applyAlignment="1" applyProtection="1">
      <alignment horizontal="center" vertical="center"/>
      <protection hidden="1"/>
    </xf>
    <xf numFmtId="4" fontId="25" fillId="39" borderId="86" xfId="0" applyNumberFormat="1" applyFont="1" applyFill="1" applyBorder="1" applyAlignment="1" applyProtection="1">
      <alignment horizontal="center" vertical="center"/>
      <protection hidden="1"/>
    </xf>
    <xf numFmtId="3" fontId="34" fillId="39" borderId="81" xfId="0" applyNumberFormat="1" applyFont="1" applyFill="1" applyBorder="1" applyAlignment="1" applyProtection="1">
      <alignment horizontal="center" vertical="center"/>
      <protection hidden="1"/>
    </xf>
    <xf numFmtId="4" fontId="34" fillId="39" borderId="76" xfId="0" applyNumberFormat="1" applyFont="1" applyFill="1" applyBorder="1" applyAlignment="1" applyProtection="1">
      <alignment horizontal="center" vertical="center"/>
      <protection hidden="1"/>
    </xf>
    <xf numFmtId="3" fontId="25" fillId="39" borderId="76" xfId="0" applyNumberFormat="1" applyFont="1" applyFill="1" applyBorder="1" applyAlignment="1" applyProtection="1">
      <alignment horizontal="center" vertical="center"/>
      <protection hidden="1"/>
    </xf>
    <xf numFmtId="3" fontId="25" fillId="39" borderId="94" xfId="0" applyNumberFormat="1" applyFont="1" applyFill="1" applyBorder="1" applyAlignment="1" applyProtection="1">
      <alignment horizontal="center" vertical="center"/>
      <protection hidden="1"/>
    </xf>
    <xf numFmtId="1" fontId="25" fillId="39" borderId="75" xfId="0" applyNumberFormat="1" applyFont="1" applyFill="1" applyBorder="1" applyAlignment="1" applyProtection="1">
      <alignment horizontal="center" vertical="center"/>
      <protection hidden="1"/>
    </xf>
    <xf numFmtId="4" fontId="25" fillId="39" borderId="15" xfId="0" applyNumberFormat="1" applyFont="1" applyFill="1" applyBorder="1" applyAlignment="1" applyProtection="1">
      <alignment horizontal="center" vertical="center"/>
      <protection hidden="1"/>
    </xf>
    <xf numFmtId="4" fontId="25" fillId="39" borderId="87" xfId="0" applyNumberFormat="1" applyFont="1" applyFill="1" applyBorder="1" applyAlignment="1" applyProtection="1">
      <alignment horizontal="center" vertical="center"/>
      <protection hidden="1"/>
    </xf>
    <xf numFmtId="3" fontId="34" fillId="39" borderId="100" xfId="0" applyNumberFormat="1" applyFont="1" applyFill="1" applyBorder="1" applyAlignment="1" applyProtection="1">
      <alignment horizontal="center" vertical="center"/>
      <protection hidden="1"/>
    </xf>
    <xf numFmtId="4" fontId="34" fillId="39" borderId="11" xfId="0" applyNumberFormat="1" applyFont="1" applyFill="1" applyBorder="1" applyAlignment="1" applyProtection="1">
      <alignment horizontal="center" vertical="center"/>
      <protection hidden="1"/>
    </xf>
    <xf numFmtId="3" fontId="25" fillId="39" borderId="11" xfId="0" applyNumberFormat="1" applyFont="1" applyFill="1" applyBorder="1" applyAlignment="1" applyProtection="1">
      <alignment horizontal="center" vertical="center"/>
      <protection hidden="1"/>
    </xf>
    <xf numFmtId="3" fontId="25" fillId="39" borderId="95" xfId="0" applyNumberFormat="1" applyFont="1" applyFill="1" applyBorder="1" applyAlignment="1" applyProtection="1">
      <alignment horizontal="center" vertical="center"/>
      <protection hidden="1"/>
    </xf>
    <xf numFmtId="1" fontId="25" fillId="39" borderId="18" xfId="0" applyNumberFormat="1" applyFont="1" applyFill="1" applyBorder="1" applyAlignment="1" applyProtection="1">
      <alignment horizontal="center" vertical="center"/>
      <protection hidden="1"/>
    </xf>
    <xf numFmtId="4" fontId="25" fillId="39" borderId="12" xfId="0" applyNumberFormat="1" applyFont="1" applyFill="1" applyBorder="1" applyAlignment="1" applyProtection="1">
      <alignment horizontal="center" vertical="center"/>
      <protection hidden="1"/>
    </xf>
    <xf numFmtId="4" fontId="25" fillId="39" borderId="83" xfId="0" applyNumberFormat="1" applyFont="1" applyFill="1" applyBorder="1" applyAlignment="1" applyProtection="1">
      <alignment horizontal="center" vertical="center"/>
      <protection hidden="1"/>
    </xf>
    <xf numFmtId="4" fontId="25" fillId="39" borderId="11" xfId="0" applyNumberFormat="1" applyFont="1" applyFill="1" applyBorder="1" applyAlignment="1" applyProtection="1">
      <alignment horizontal="center" vertical="center"/>
      <protection hidden="1"/>
    </xf>
    <xf numFmtId="3" fontId="45" fillId="37" borderId="43" xfId="0" applyNumberFormat="1" applyFont="1" applyFill="1" applyBorder="1" applyAlignment="1" applyProtection="1">
      <alignment horizontal="right" vertical="center"/>
      <protection hidden="1"/>
    </xf>
    <xf numFmtId="164" fontId="26" fillId="37" borderId="10" xfId="0" applyNumberFormat="1" applyFont="1" applyFill="1" applyBorder="1" applyAlignment="1" applyProtection="1">
      <alignment horizontal="center" vertical="center"/>
      <protection hidden="1"/>
    </xf>
    <xf numFmtId="0" fontId="27" fillId="37" borderId="79" xfId="0" applyFont="1" applyFill="1" applyBorder="1" applyAlignment="1" applyProtection="1">
      <alignment horizontal="center" vertical="center"/>
      <protection hidden="1"/>
    </xf>
    <xf numFmtId="0" fontId="27" fillId="37" borderId="14" xfId="0" applyFont="1" applyFill="1" applyBorder="1" applyAlignment="1" applyProtection="1">
      <alignment horizontal="center" vertical="center"/>
      <protection hidden="1"/>
    </xf>
    <xf numFmtId="0" fontId="27" fillId="37" borderId="98" xfId="0" applyFont="1" applyFill="1" applyBorder="1" applyAlignment="1" applyProtection="1">
      <alignment horizontal="center" vertical="center"/>
      <protection hidden="1"/>
    </xf>
    <xf numFmtId="0" fontId="27" fillId="37" borderId="18" xfId="0" applyFont="1" applyFill="1" applyBorder="1" applyAlignment="1" applyProtection="1">
      <alignment horizontal="center" vertical="center"/>
      <protection hidden="1"/>
    </xf>
    <xf numFmtId="0" fontId="27" fillId="37" borderId="11" xfId="0" applyFont="1" applyFill="1" applyBorder="1" applyAlignment="1" applyProtection="1">
      <alignment horizontal="center" vertical="center"/>
      <protection hidden="1"/>
    </xf>
    <xf numFmtId="0" fontId="27" fillId="37" borderId="95" xfId="0" applyFont="1" applyFill="1" applyBorder="1" applyAlignment="1" applyProtection="1">
      <alignment horizontal="center" vertical="center"/>
      <protection hidden="1"/>
    </xf>
    <xf numFmtId="0" fontId="27" fillId="37" borderId="84" xfId="0" applyFont="1" applyFill="1" applyBorder="1" applyAlignment="1" applyProtection="1">
      <alignment horizontal="center" vertical="center"/>
      <protection hidden="1"/>
    </xf>
    <xf numFmtId="0" fontId="35" fillId="37" borderId="21" xfId="0" applyFont="1" applyFill="1" applyBorder="1" applyAlignment="1" applyProtection="1">
      <alignment horizontal="left" vertical="center" indent="1"/>
      <protection hidden="1"/>
    </xf>
    <xf numFmtId="0" fontId="35" fillId="37" borderId="43" xfId="0" applyFont="1" applyFill="1" applyBorder="1" applyAlignment="1" applyProtection="1">
      <alignment horizontal="left" vertical="center" indent="1"/>
      <protection hidden="1"/>
    </xf>
    <xf numFmtId="3" fontId="45" fillId="37" borderId="23" xfId="0" applyNumberFormat="1" applyFont="1" applyFill="1" applyBorder="1" applyAlignment="1" applyProtection="1">
      <alignment horizontal="center" vertical="center"/>
      <protection hidden="1"/>
    </xf>
    <xf numFmtId="0" fontId="27" fillId="37" borderId="101" xfId="0" applyFont="1" applyFill="1" applyBorder="1" applyAlignment="1" applyProtection="1">
      <alignment horizontal="center" vertical="center"/>
      <protection hidden="1"/>
    </xf>
    <xf numFmtId="0" fontId="27" fillId="37" borderId="51" xfId="0" applyFont="1" applyFill="1" applyBorder="1" applyAlignment="1" applyProtection="1">
      <alignment horizontal="center" vertical="center"/>
      <protection hidden="1"/>
    </xf>
    <xf numFmtId="0" fontId="27" fillId="37" borderId="102" xfId="0" applyFont="1" applyFill="1" applyBorder="1" applyAlignment="1" applyProtection="1">
      <alignment horizontal="center" vertical="center"/>
      <protection hidden="1"/>
    </xf>
    <xf numFmtId="0" fontId="27" fillId="37" borderId="50" xfId="0" applyFont="1" applyFill="1" applyBorder="1" applyAlignment="1" applyProtection="1">
      <alignment horizontal="center" vertical="center"/>
      <protection hidden="1"/>
    </xf>
    <xf numFmtId="0" fontId="27" fillId="37" borderId="22" xfId="0" applyFont="1" applyFill="1" applyBorder="1" applyAlignment="1" applyProtection="1">
      <alignment horizontal="center" vertical="center"/>
      <protection hidden="1"/>
    </xf>
    <xf numFmtId="0" fontId="27" fillId="37" borderId="85" xfId="0" applyFont="1" applyFill="1" applyBorder="1" applyAlignment="1" applyProtection="1">
      <alignment horizontal="center" vertical="center"/>
      <protection hidden="1"/>
    </xf>
    <xf numFmtId="0" fontId="39" fillId="43" borderId="35" xfId="0" applyFont="1" applyFill="1" applyBorder="1" applyAlignment="1" applyProtection="1">
      <alignment horizontal="center" vertical="center"/>
      <protection hidden="1"/>
    </xf>
    <xf numFmtId="0" fontId="38" fillId="43" borderId="0" xfId="0" applyFont="1" applyFill="1" applyProtection="1">
      <protection hidden="1"/>
    </xf>
    <xf numFmtId="0" fontId="34" fillId="43" borderId="0" xfId="0" applyFont="1" applyFill="1" applyBorder="1" applyAlignment="1" applyProtection="1">
      <alignment vertical="center"/>
      <protection hidden="1"/>
    </xf>
    <xf numFmtId="0" fontId="25" fillId="43" borderId="0" xfId="0" applyFont="1" applyFill="1" applyBorder="1" applyProtection="1">
      <protection hidden="1"/>
    </xf>
    <xf numFmtId="0" fontId="25" fillId="43" borderId="0" xfId="0" applyFont="1" applyFill="1" applyBorder="1" applyAlignment="1" applyProtection="1">
      <alignment vertical="center"/>
      <protection hidden="1"/>
    </xf>
    <xf numFmtId="0" fontId="40" fillId="43" borderId="83" xfId="0" applyFont="1" applyFill="1" applyBorder="1" applyAlignment="1" applyProtection="1">
      <alignment horizontal="center" vertical="center"/>
      <protection hidden="1"/>
    </xf>
    <xf numFmtId="3" fontId="34" fillId="43" borderId="30" xfId="0" applyNumberFormat="1" applyFont="1" applyFill="1" applyBorder="1" applyAlignment="1" applyProtection="1">
      <alignment horizontal="center" vertical="center"/>
      <protection hidden="1"/>
    </xf>
    <xf numFmtId="4" fontId="34" fillId="43" borderId="31" xfId="0" applyNumberFormat="1" applyFont="1" applyFill="1" applyBorder="1" applyAlignment="1" applyProtection="1">
      <alignment horizontal="center" vertical="center"/>
      <protection hidden="1"/>
    </xf>
    <xf numFmtId="3" fontId="25" fillId="43" borderId="31" xfId="0" applyNumberFormat="1" applyFont="1" applyFill="1" applyBorder="1" applyAlignment="1" applyProtection="1">
      <alignment horizontal="center" vertical="center"/>
      <protection hidden="1"/>
    </xf>
    <xf numFmtId="3" fontId="25" fillId="43" borderId="99" xfId="0" applyNumberFormat="1" applyFont="1" applyFill="1" applyBorder="1" applyAlignment="1" applyProtection="1">
      <alignment horizontal="center" vertical="center"/>
      <protection hidden="1"/>
    </xf>
    <xf numFmtId="1" fontId="25" fillId="43" borderId="62" xfId="0" applyNumberFormat="1" applyFont="1" applyFill="1" applyBorder="1" applyAlignment="1" applyProtection="1">
      <alignment horizontal="center" vertical="center"/>
      <protection hidden="1"/>
    </xf>
    <xf numFmtId="4" fontId="25" fillId="43" borderId="59" xfId="0" applyNumberFormat="1" applyFont="1" applyFill="1" applyBorder="1" applyAlignment="1" applyProtection="1">
      <alignment horizontal="center" vertical="center"/>
      <protection hidden="1"/>
    </xf>
    <xf numFmtId="4" fontId="25" fillId="43" borderId="86" xfId="0" applyNumberFormat="1" applyFont="1" applyFill="1" applyBorder="1" applyAlignment="1" applyProtection="1">
      <alignment horizontal="center" vertical="center"/>
      <protection hidden="1"/>
    </xf>
    <xf numFmtId="3" fontId="34" fillId="43" borderId="81" xfId="0" applyNumberFormat="1" applyFont="1" applyFill="1" applyBorder="1" applyAlignment="1" applyProtection="1">
      <alignment horizontal="center" vertical="center"/>
      <protection hidden="1"/>
    </xf>
    <xf numFmtId="4" fontId="34" fillId="43" borderId="76" xfId="0" applyNumberFormat="1" applyFont="1" applyFill="1" applyBorder="1" applyAlignment="1" applyProtection="1">
      <alignment horizontal="center" vertical="center"/>
      <protection hidden="1"/>
    </xf>
    <xf numFmtId="3" fontId="25" fillId="43" borderId="76" xfId="0" applyNumberFormat="1" applyFont="1" applyFill="1" applyBorder="1" applyAlignment="1" applyProtection="1">
      <alignment horizontal="center" vertical="center"/>
      <protection hidden="1"/>
    </xf>
    <xf numFmtId="3" fontId="25" fillId="43" borderId="94" xfId="0" applyNumberFormat="1" applyFont="1" applyFill="1" applyBorder="1" applyAlignment="1" applyProtection="1">
      <alignment horizontal="center" vertical="center"/>
      <protection hidden="1"/>
    </xf>
    <xf numFmtId="1" fontId="25" fillId="43" borderId="75" xfId="0" applyNumberFormat="1" applyFont="1" applyFill="1" applyBorder="1" applyAlignment="1" applyProtection="1">
      <alignment horizontal="center" vertical="center"/>
      <protection hidden="1"/>
    </xf>
    <xf numFmtId="4" fontId="25" fillId="43" borderId="15" xfId="0" applyNumberFormat="1" applyFont="1" applyFill="1" applyBorder="1" applyAlignment="1" applyProtection="1">
      <alignment horizontal="center" vertical="center"/>
      <protection hidden="1"/>
    </xf>
    <xf numFmtId="4" fontId="25" fillId="43" borderId="87" xfId="0" applyNumberFormat="1" applyFont="1" applyFill="1" applyBorder="1" applyAlignment="1" applyProtection="1">
      <alignment horizontal="center" vertical="center"/>
      <protection hidden="1"/>
    </xf>
    <xf numFmtId="3" fontId="34" fillId="43" borderId="100" xfId="0" applyNumberFormat="1" applyFont="1" applyFill="1" applyBorder="1" applyAlignment="1" applyProtection="1">
      <alignment horizontal="center" vertical="center"/>
      <protection hidden="1"/>
    </xf>
    <xf numFmtId="4" fontId="34" fillId="43" borderId="11" xfId="0" applyNumberFormat="1" applyFont="1" applyFill="1" applyBorder="1" applyAlignment="1" applyProtection="1">
      <alignment horizontal="center" vertical="center"/>
      <protection hidden="1"/>
    </xf>
    <xf numFmtId="3" fontId="25" fillId="43" borderId="11" xfId="0" applyNumberFormat="1" applyFont="1" applyFill="1" applyBorder="1" applyAlignment="1" applyProtection="1">
      <alignment horizontal="center" vertical="center"/>
      <protection hidden="1"/>
    </xf>
    <xf numFmtId="3" fontId="25" fillId="43" borderId="95" xfId="0" applyNumberFormat="1" applyFont="1" applyFill="1" applyBorder="1" applyAlignment="1" applyProtection="1">
      <alignment horizontal="center" vertical="center"/>
      <protection hidden="1"/>
    </xf>
    <xf numFmtId="1" fontId="25" fillId="43" borderId="18" xfId="0" applyNumberFormat="1" applyFont="1" applyFill="1" applyBorder="1" applyAlignment="1" applyProtection="1">
      <alignment horizontal="center" vertical="center"/>
      <protection hidden="1"/>
    </xf>
    <xf numFmtId="4" fontId="25" fillId="43" borderId="12" xfId="0" applyNumberFormat="1" applyFont="1" applyFill="1" applyBorder="1" applyAlignment="1" applyProtection="1">
      <alignment horizontal="center" vertical="center"/>
      <protection hidden="1"/>
    </xf>
    <xf numFmtId="4" fontId="25" fillId="43" borderId="83" xfId="0" applyNumberFormat="1" applyFont="1" applyFill="1" applyBorder="1" applyAlignment="1" applyProtection="1">
      <alignment horizontal="center" vertical="center"/>
      <protection hidden="1"/>
    </xf>
    <xf numFmtId="4" fontId="25" fillId="43" borderId="11" xfId="0" applyNumberFormat="1" applyFont="1" applyFill="1" applyBorder="1" applyAlignment="1" applyProtection="1">
      <alignment horizontal="center" vertical="center"/>
      <protection hidden="1"/>
    </xf>
    <xf numFmtId="164" fontId="25" fillId="43" borderId="45" xfId="0" applyNumberFormat="1" applyFont="1" applyFill="1" applyBorder="1" applyAlignment="1" applyProtection="1">
      <alignment horizontal="center" vertical="center"/>
      <protection hidden="1"/>
    </xf>
    <xf numFmtId="164" fontId="25" fillId="43" borderId="74" xfId="0" applyNumberFormat="1" applyFont="1" applyFill="1" applyBorder="1" applyAlignment="1" applyProtection="1">
      <alignment horizontal="center" vertical="center"/>
      <protection hidden="1"/>
    </xf>
    <xf numFmtId="164" fontId="25" fillId="43" borderId="46" xfId="0" applyNumberFormat="1" applyFont="1" applyFill="1" applyBorder="1" applyAlignment="1" applyProtection="1">
      <alignment horizontal="center" vertical="center"/>
      <protection hidden="1"/>
    </xf>
    <xf numFmtId="0" fontId="39" fillId="43" borderId="61" xfId="0" applyFont="1" applyFill="1" applyBorder="1" applyAlignment="1" applyProtection="1">
      <alignment horizontal="center" vertical="center"/>
      <protection hidden="1"/>
    </xf>
    <xf numFmtId="164" fontId="25" fillId="43" borderId="32" xfId="0" applyNumberFormat="1" applyFont="1" applyFill="1" applyBorder="1" applyAlignment="1" applyProtection="1">
      <alignment horizontal="center" vertical="center"/>
      <protection hidden="1"/>
    </xf>
    <xf numFmtId="0" fontId="39" fillId="43" borderId="39" xfId="0" applyFont="1" applyFill="1" applyBorder="1" applyAlignment="1" applyProtection="1">
      <alignment horizontal="center" vertical="center"/>
      <protection hidden="1"/>
    </xf>
    <xf numFmtId="0" fontId="25" fillId="43" borderId="20" xfId="0" applyFont="1" applyFill="1" applyBorder="1" applyAlignment="1" applyProtection="1">
      <alignment horizontal="left" vertical="center" wrapText="1"/>
      <protection hidden="1"/>
    </xf>
    <xf numFmtId="0" fontId="25" fillId="43" borderId="38" xfId="0" applyFont="1" applyFill="1" applyBorder="1" applyAlignment="1" applyProtection="1">
      <alignment horizontal="left" vertical="center"/>
      <protection hidden="1"/>
    </xf>
    <xf numFmtId="0" fontId="25" fillId="43" borderId="16" xfId="0" applyFont="1" applyFill="1" applyBorder="1" applyAlignment="1" applyProtection="1">
      <alignment horizontal="left" vertical="center"/>
      <protection hidden="1"/>
    </xf>
    <xf numFmtId="0" fontId="25" fillId="43" borderId="13" xfId="0" applyFont="1" applyFill="1" applyBorder="1" applyAlignment="1" applyProtection="1">
      <alignment horizontal="left" vertical="center"/>
      <protection hidden="1"/>
    </xf>
    <xf numFmtId="164" fontId="25" fillId="43" borderId="77" xfId="0" applyNumberFormat="1" applyFont="1" applyFill="1" applyBorder="1" applyAlignment="1" applyProtection="1">
      <alignment horizontal="center" vertical="center"/>
      <protection hidden="1"/>
    </xf>
    <xf numFmtId="0" fontId="39" fillId="43" borderId="38" xfId="0" applyFont="1" applyFill="1" applyBorder="1" applyAlignment="1" applyProtection="1">
      <alignment horizontal="center" vertical="center"/>
      <protection hidden="1"/>
    </xf>
    <xf numFmtId="164" fontId="25" fillId="43" borderId="37" xfId="0" applyNumberFormat="1" applyFont="1" applyFill="1" applyBorder="1" applyAlignment="1" applyProtection="1">
      <alignment horizontal="center" vertical="center"/>
      <protection hidden="1"/>
    </xf>
    <xf numFmtId="3" fontId="45" fillId="46" borderId="43" xfId="0" applyNumberFormat="1" applyFont="1" applyFill="1" applyBorder="1" applyAlignment="1" applyProtection="1">
      <alignment horizontal="right" vertical="center"/>
      <protection hidden="1"/>
    </xf>
    <xf numFmtId="164" fontId="26" fillId="46" borderId="10" xfId="0" applyNumberFormat="1" applyFont="1" applyFill="1" applyBorder="1" applyAlignment="1" applyProtection="1">
      <alignment horizontal="center" vertical="center"/>
      <protection hidden="1"/>
    </xf>
    <xf numFmtId="0" fontId="27" fillId="46" borderId="79" xfId="0" applyFont="1" applyFill="1" applyBorder="1" applyAlignment="1" applyProtection="1">
      <alignment horizontal="center" vertical="center"/>
      <protection hidden="1"/>
    </xf>
    <xf numFmtId="0" fontId="27" fillId="46" borderId="14" xfId="0" applyFont="1" applyFill="1" applyBorder="1" applyAlignment="1" applyProtection="1">
      <alignment horizontal="center" vertical="center"/>
      <protection hidden="1"/>
    </xf>
    <xf numFmtId="0" fontId="27" fillId="46" borderId="98" xfId="0" applyFont="1" applyFill="1" applyBorder="1" applyAlignment="1" applyProtection="1">
      <alignment horizontal="center" vertical="center"/>
      <protection hidden="1"/>
    </xf>
    <xf numFmtId="0" fontId="27" fillId="46" borderId="18" xfId="0" applyFont="1" applyFill="1" applyBorder="1" applyAlignment="1" applyProtection="1">
      <alignment horizontal="center" vertical="center"/>
      <protection hidden="1"/>
    </xf>
    <xf numFmtId="0" fontId="27" fillId="46" borderId="11" xfId="0" applyFont="1" applyFill="1" applyBorder="1" applyAlignment="1" applyProtection="1">
      <alignment horizontal="center" vertical="center"/>
      <protection hidden="1"/>
    </xf>
    <xf numFmtId="0" fontId="27" fillId="46" borderId="95" xfId="0" applyFont="1" applyFill="1" applyBorder="1" applyAlignment="1" applyProtection="1">
      <alignment horizontal="center" vertical="center"/>
      <protection hidden="1"/>
    </xf>
    <xf numFmtId="0" fontId="27" fillId="46" borderId="84" xfId="0" applyFont="1" applyFill="1" applyBorder="1" applyAlignment="1" applyProtection="1">
      <alignment horizontal="center" vertical="center"/>
      <protection hidden="1"/>
    </xf>
    <xf numFmtId="0" fontId="27" fillId="46" borderId="101" xfId="0" applyFont="1" applyFill="1" applyBorder="1" applyAlignment="1" applyProtection="1">
      <alignment horizontal="center" vertical="center"/>
      <protection hidden="1"/>
    </xf>
    <xf numFmtId="0" fontId="27" fillId="46" borderId="51" xfId="0" applyFont="1" applyFill="1" applyBorder="1" applyAlignment="1" applyProtection="1">
      <alignment horizontal="center" vertical="center"/>
      <protection hidden="1"/>
    </xf>
    <xf numFmtId="0" fontId="27" fillId="46" borderId="102" xfId="0" applyFont="1" applyFill="1" applyBorder="1" applyAlignment="1" applyProtection="1">
      <alignment horizontal="center" vertical="center"/>
      <protection hidden="1"/>
    </xf>
    <xf numFmtId="0" fontId="27" fillId="46" borderId="50" xfId="0" applyFont="1" applyFill="1" applyBorder="1" applyAlignment="1" applyProtection="1">
      <alignment horizontal="center" vertical="center"/>
      <protection hidden="1"/>
    </xf>
    <xf numFmtId="0" fontId="27" fillId="46" borderId="22" xfId="0" applyFont="1" applyFill="1" applyBorder="1" applyAlignment="1" applyProtection="1">
      <alignment horizontal="center" vertical="center"/>
      <protection hidden="1"/>
    </xf>
    <xf numFmtId="0" fontId="27" fillId="46" borderId="85" xfId="0" applyFont="1" applyFill="1" applyBorder="1" applyAlignment="1" applyProtection="1">
      <alignment horizontal="center" vertical="center"/>
      <protection hidden="1"/>
    </xf>
    <xf numFmtId="0" fontId="35" fillId="46" borderId="21" xfId="0" applyFont="1" applyFill="1" applyBorder="1" applyAlignment="1" applyProtection="1">
      <alignment horizontal="left" vertical="center" indent="1"/>
      <protection hidden="1"/>
    </xf>
    <xf numFmtId="0" fontId="35" fillId="46" borderId="43" xfId="0" applyFont="1" applyFill="1" applyBorder="1" applyAlignment="1" applyProtection="1">
      <alignment horizontal="left" vertical="center" indent="1"/>
      <protection hidden="1"/>
    </xf>
    <xf numFmtId="3" fontId="45" fillId="46" borderId="23" xfId="0" applyNumberFormat="1" applyFont="1" applyFill="1" applyBorder="1" applyAlignment="1" applyProtection="1">
      <alignment horizontal="center" vertical="center"/>
      <protection hidden="1"/>
    </xf>
    <xf numFmtId="164" fontId="25" fillId="40" borderId="64" xfId="0" applyNumberFormat="1" applyFont="1" applyFill="1" applyBorder="1" applyAlignment="1" applyProtection="1">
      <alignment horizontal="center" vertical="center"/>
      <protection hidden="1"/>
    </xf>
    <xf numFmtId="0" fontId="25" fillId="34" borderId="0" xfId="0" applyFont="1" applyFill="1" applyAlignment="1" applyProtection="1">
      <alignment vertical="center" textRotation="45"/>
      <protection hidden="1"/>
    </xf>
    <xf numFmtId="0" fontId="27" fillId="41" borderId="48" xfId="0" applyFont="1" applyFill="1" applyBorder="1" applyAlignment="1" applyProtection="1">
      <alignment horizontal="center" vertical="center"/>
      <protection hidden="1"/>
    </xf>
    <xf numFmtId="3" fontId="25" fillId="40" borderId="59" xfId="0" applyNumberFormat="1" applyFont="1" applyFill="1" applyBorder="1" applyAlignment="1" applyProtection="1">
      <alignment horizontal="center" vertical="center"/>
      <protection hidden="1"/>
    </xf>
    <xf numFmtId="3" fontId="25" fillId="40" borderId="15" xfId="0" applyNumberFormat="1" applyFont="1" applyFill="1" applyBorder="1" applyAlignment="1" applyProtection="1">
      <alignment horizontal="center" vertical="center"/>
      <protection hidden="1"/>
    </xf>
    <xf numFmtId="3" fontId="25" fillId="40" borderId="12" xfId="0" applyNumberFormat="1" applyFont="1" applyFill="1" applyBorder="1" applyAlignment="1" applyProtection="1">
      <alignment horizontal="center" vertical="center"/>
      <protection hidden="1"/>
    </xf>
    <xf numFmtId="0" fontId="27" fillId="35" borderId="48" xfId="0" applyFont="1" applyFill="1" applyBorder="1" applyAlignment="1" applyProtection="1">
      <alignment horizontal="center" vertical="center"/>
      <protection hidden="1"/>
    </xf>
    <xf numFmtId="3" fontId="25" fillId="38" borderId="59" xfId="0" applyNumberFormat="1" applyFont="1" applyFill="1" applyBorder="1" applyAlignment="1" applyProtection="1">
      <alignment horizontal="center" vertical="center"/>
      <protection hidden="1"/>
    </xf>
    <xf numFmtId="3" fontId="25" fillId="38" borderId="15" xfId="0" applyNumberFormat="1" applyFont="1" applyFill="1" applyBorder="1" applyAlignment="1" applyProtection="1">
      <alignment horizontal="center" vertical="center"/>
      <protection hidden="1"/>
    </xf>
    <xf numFmtId="3" fontId="25" fillId="38" borderId="12" xfId="0" applyNumberFormat="1" applyFont="1" applyFill="1" applyBorder="1" applyAlignment="1" applyProtection="1">
      <alignment horizontal="center" vertical="center"/>
      <protection hidden="1"/>
    </xf>
    <xf numFmtId="3" fontId="34" fillId="38" borderId="12" xfId="0" applyNumberFormat="1" applyFont="1" applyFill="1" applyBorder="1" applyAlignment="1" applyProtection="1">
      <alignment horizontal="center" vertical="center"/>
      <protection hidden="1"/>
    </xf>
    <xf numFmtId="0" fontId="27" fillId="46" borderId="48" xfId="0" applyFont="1" applyFill="1" applyBorder="1" applyAlignment="1" applyProtection="1">
      <alignment horizontal="center" vertical="center"/>
      <protection hidden="1"/>
    </xf>
    <xf numFmtId="3" fontId="25" fillId="43" borderId="59" xfId="0" applyNumberFormat="1" applyFont="1" applyFill="1" applyBorder="1" applyAlignment="1" applyProtection="1">
      <alignment horizontal="center" vertical="center"/>
      <protection hidden="1"/>
    </xf>
    <xf numFmtId="3" fontId="25" fillId="43" borderId="15" xfId="0" applyNumberFormat="1" applyFont="1" applyFill="1" applyBorder="1" applyAlignment="1" applyProtection="1">
      <alignment horizontal="center" vertical="center"/>
      <protection hidden="1"/>
    </xf>
    <xf numFmtId="3" fontId="25" fillId="43" borderId="12" xfId="0" applyNumberFormat="1" applyFont="1" applyFill="1" applyBorder="1" applyAlignment="1" applyProtection="1">
      <alignment horizontal="center" vertical="center"/>
      <protection hidden="1"/>
    </xf>
    <xf numFmtId="0" fontId="27" fillId="37" borderId="48" xfId="0" applyFont="1" applyFill="1" applyBorder="1" applyAlignment="1" applyProtection="1">
      <alignment horizontal="center" vertical="center"/>
      <protection hidden="1"/>
    </xf>
    <xf numFmtId="3" fontId="25" fillId="39" borderId="59" xfId="0" applyNumberFormat="1" applyFont="1" applyFill="1" applyBorder="1" applyAlignment="1" applyProtection="1">
      <alignment horizontal="center" vertical="center"/>
      <protection hidden="1"/>
    </xf>
    <xf numFmtId="3" fontId="25" fillId="39" borderId="15" xfId="0" applyNumberFormat="1" applyFont="1" applyFill="1" applyBorder="1" applyAlignment="1" applyProtection="1">
      <alignment horizontal="center" vertical="center"/>
      <protection hidden="1"/>
    </xf>
    <xf numFmtId="3" fontId="25" fillId="39" borderId="12" xfId="0" applyNumberFormat="1" applyFont="1" applyFill="1" applyBorder="1" applyAlignment="1" applyProtection="1">
      <alignment horizontal="center" vertical="center"/>
      <protection hidden="1"/>
    </xf>
    <xf numFmtId="0" fontId="27" fillId="44" borderId="48" xfId="0" applyFont="1" applyFill="1" applyBorder="1" applyAlignment="1" applyProtection="1">
      <alignment horizontal="center" vertical="center"/>
      <protection hidden="1"/>
    </xf>
    <xf numFmtId="3" fontId="25" fillId="42" borderId="59" xfId="0" applyNumberFormat="1" applyFont="1" applyFill="1" applyBorder="1" applyAlignment="1" applyProtection="1">
      <alignment horizontal="center" vertical="center"/>
      <protection hidden="1"/>
    </xf>
    <xf numFmtId="3" fontId="25" fillId="42" borderId="15" xfId="0" applyNumberFormat="1" applyFont="1" applyFill="1" applyBorder="1" applyAlignment="1" applyProtection="1">
      <alignment horizontal="center" vertical="center"/>
      <protection hidden="1"/>
    </xf>
    <xf numFmtId="3" fontId="25" fillId="42" borderId="12" xfId="0" applyNumberFormat="1" applyFont="1" applyFill="1" applyBorder="1" applyAlignment="1" applyProtection="1">
      <alignment horizontal="center" vertical="center"/>
      <protection hidden="1"/>
    </xf>
    <xf numFmtId="0" fontId="27" fillId="45" borderId="48" xfId="0" applyFont="1" applyFill="1" applyBorder="1" applyAlignment="1" applyProtection="1">
      <alignment horizontal="center" vertical="center"/>
      <protection hidden="1"/>
    </xf>
    <xf numFmtId="3" fontId="25" fillId="36" borderId="59" xfId="0" applyNumberFormat="1" applyFont="1" applyFill="1" applyBorder="1" applyAlignment="1" applyProtection="1">
      <alignment horizontal="center" vertical="center"/>
      <protection hidden="1"/>
    </xf>
    <xf numFmtId="3" fontId="25" fillId="36" borderId="15" xfId="0" applyNumberFormat="1" applyFont="1" applyFill="1" applyBorder="1" applyAlignment="1" applyProtection="1">
      <alignment horizontal="center" vertical="center"/>
      <protection hidden="1"/>
    </xf>
    <xf numFmtId="3" fontId="25" fillId="36" borderId="12" xfId="0" applyNumberFormat="1" applyFont="1" applyFill="1" applyBorder="1" applyAlignment="1" applyProtection="1">
      <alignment horizontal="center" vertical="center"/>
      <protection hidden="1"/>
    </xf>
    <xf numFmtId="0" fontId="27" fillId="41" borderId="107" xfId="0" applyFont="1" applyFill="1" applyBorder="1" applyAlignment="1" applyProtection="1">
      <alignment horizontal="center" vertical="center"/>
      <protection hidden="1"/>
    </xf>
    <xf numFmtId="3" fontId="34" fillId="40" borderId="11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/>
    <xf numFmtId="3" fontId="34" fillId="36" borderId="11" xfId="0" applyNumberFormat="1" applyFont="1" applyFill="1" applyBorder="1" applyAlignment="1" applyProtection="1">
      <alignment horizontal="center" vertical="center"/>
      <protection hidden="1"/>
    </xf>
    <xf numFmtId="3" fontId="34" fillId="38" borderId="11" xfId="0" applyNumberFormat="1" applyFont="1" applyFill="1" applyBorder="1" applyAlignment="1" applyProtection="1">
      <alignment horizontal="center" vertical="center"/>
      <protection hidden="1"/>
    </xf>
    <xf numFmtId="3" fontId="34" fillId="42" borderId="11" xfId="0" applyNumberFormat="1" applyFont="1" applyFill="1" applyBorder="1" applyAlignment="1" applyProtection="1">
      <alignment horizontal="center" vertical="center"/>
      <protection hidden="1"/>
    </xf>
    <xf numFmtId="4" fontId="25" fillId="40" borderId="83" xfId="0" applyNumberFormat="1" applyFont="1" applyFill="1" applyBorder="1" applyAlignment="1" applyProtection="1">
      <alignment horizontal="center" vertical="center"/>
      <protection hidden="1"/>
    </xf>
    <xf numFmtId="4" fontId="25" fillId="40" borderId="108" xfId="0" applyNumberFormat="1" applyFont="1" applyFill="1" applyBorder="1" applyAlignment="1" applyProtection="1">
      <alignment horizontal="center" vertical="center"/>
      <protection hidden="1"/>
    </xf>
    <xf numFmtId="4" fontId="25" fillId="38" borderId="108" xfId="0" applyNumberFormat="1" applyFont="1" applyFill="1" applyBorder="1" applyAlignment="1" applyProtection="1">
      <alignment horizontal="center" vertical="center"/>
      <protection hidden="1"/>
    </xf>
    <xf numFmtId="4" fontId="25" fillId="40" borderId="86" xfId="0" applyNumberFormat="1" applyFont="1" applyFill="1" applyBorder="1" applyAlignment="1" applyProtection="1">
      <alignment horizontal="center" vertical="center"/>
      <protection hidden="1"/>
    </xf>
    <xf numFmtId="4" fontId="25" fillId="40" borderId="87" xfId="0" applyNumberFormat="1" applyFont="1" applyFill="1" applyBorder="1" applyAlignment="1" applyProtection="1">
      <alignment horizontal="center" vertical="center"/>
      <protection hidden="1"/>
    </xf>
    <xf numFmtId="0" fontId="37" fillId="42" borderId="0" xfId="0" applyFont="1" applyFill="1" applyBorder="1" applyAlignment="1" applyProtection="1">
      <alignment horizontal="center" vertical="center" wrapText="1"/>
      <protection hidden="1"/>
    </xf>
    <xf numFmtId="0" fontId="37" fillId="36" borderId="0" xfId="0" applyFont="1" applyFill="1" applyBorder="1" applyAlignment="1" applyProtection="1">
      <alignment horizontal="center" vertical="center" wrapText="1"/>
      <protection hidden="1"/>
    </xf>
    <xf numFmtId="0" fontId="25" fillId="47" borderId="16" xfId="0" applyFont="1" applyFill="1" applyBorder="1" applyAlignment="1" applyProtection="1">
      <alignment vertical="center" wrapText="1"/>
      <protection hidden="1"/>
    </xf>
    <xf numFmtId="0" fontId="25" fillId="49" borderId="20" xfId="0" applyFont="1" applyFill="1" applyBorder="1" applyAlignment="1" applyProtection="1">
      <alignment vertical="center" wrapText="1"/>
      <protection hidden="1"/>
    </xf>
    <xf numFmtId="0" fontId="27" fillId="41" borderId="85" xfId="0" applyFont="1" applyFill="1" applyBorder="1" applyAlignment="1" applyProtection="1">
      <alignment horizontal="center" vertical="center"/>
      <protection hidden="1"/>
    </xf>
    <xf numFmtId="0" fontId="25" fillId="33" borderId="0" xfId="0" applyFont="1" applyFill="1" applyBorder="1" applyAlignment="1" applyProtection="1">
      <alignment vertical="center"/>
      <protection hidden="1"/>
    </xf>
    <xf numFmtId="0" fontId="25" fillId="33" borderId="0" xfId="0" applyFont="1" applyFill="1" applyBorder="1" applyProtection="1">
      <protection hidden="1"/>
    </xf>
    <xf numFmtId="0" fontId="25" fillId="33" borderId="0" xfId="0" applyFont="1" applyFill="1" applyProtection="1">
      <protection hidden="1"/>
    </xf>
    <xf numFmtId="0" fontId="45" fillId="33" borderId="0" xfId="0" applyFont="1" applyFill="1" applyProtection="1">
      <protection hidden="1"/>
    </xf>
    <xf numFmtId="3" fontId="25" fillId="33" borderId="0" xfId="0" applyNumberFormat="1" applyFont="1" applyFill="1" applyProtection="1">
      <protection hidden="1"/>
    </xf>
    <xf numFmtId="0" fontId="37" fillId="35" borderId="11" xfId="0" applyFont="1" applyFill="1" applyBorder="1" applyAlignment="1" applyProtection="1">
      <alignment horizontal="center" vertical="center" wrapText="1"/>
      <protection hidden="1"/>
    </xf>
    <xf numFmtId="0" fontId="37" fillId="37" borderId="11" xfId="0" applyFont="1" applyFill="1" applyBorder="1" applyAlignment="1" applyProtection="1">
      <alignment horizontal="center" vertical="center" wrapText="1"/>
      <protection hidden="1"/>
    </xf>
    <xf numFmtId="0" fontId="41" fillId="38" borderId="30" xfId="0" applyFont="1" applyFill="1" applyBorder="1" applyAlignment="1" applyProtection="1">
      <alignment horizontal="center" vertical="center"/>
      <protection hidden="1"/>
    </xf>
    <xf numFmtId="0" fontId="26" fillId="38" borderId="31" xfId="0" applyFont="1" applyFill="1" applyBorder="1" applyAlignment="1" applyProtection="1">
      <alignment horizontal="center" vertical="center"/>
      <protection hidden="1"/>
    </xf>
    <xf numFmtId="0" fontId="25" fillId="38" borderId="33" xfId="0" applyFont="1" applyFill="1" applyBorder="1" applyAlignment="1" applyProtection="1">
      <alignment horizontal="center" vertical="center" textRotation="90"/>
      <protection hidden="1"/>
    </xf>
    <xf numFmtId="0" fontId="37" fillId="41" borderId="11" xfId="0" applyFont="1" applyFill="1" applyBorder="1" applyAlignment="1" applyProtection="1">
      <alignment horizontal="center" vertical="center" wrapText="1"/>
      <protection hidden="1"/>
    </xf>
    <xf numFmtId="0" fontId="37" fillId="46" borderId="11" xfId="0" applyFont="1" applyFill="1" applyBorder="1" applyAlignment="1" applyProtection="1">
      <alignment horizontal="center" vertical="center" wrapText="1"/>
      <protection hidden="1"/>
    </xf>
    <xf numFmtId="0" fontId="37" fillId="44" borderId="11" xfId="0" applyFont="1" applyFill="1" applyBorder="1" applyAlignment="1" applyProtection="1">
      <alignment horizontal="center" vertical="center" wrapText="1"/>
      <protection hidden="1"/>
    </xf>
    <xf numFmtId="0" fontId="37" fillId="45" borderId="11" xfId="0" applyFont="1" applyFill="1" applyBorder="1" applyAlignment="1" applyProtection="1">
      <alignment horizontal="center" vertical="center" wrapText="1"/>
      <protection hidden="1"/>
    </xf>
    <xf numFmtId="0" fontId="45" fillId="57" borderId="16" xfId="0" applyFont="1" applyFill="1" applyBorder="1" applyAlignment="1" applyProtection="1">
      <alignment horizontal="center" vertical="center"/>
      <protection hidden="1"/>
    </xf>
    <xf numFmtId="0" fontId="45" fillId="57" borderId="46" xfId="0" applyFont="1" applyFill="1" applyBorder="1" applyAlignment="1" applyProtection="1">
      <alignment horizontal="center" vertical="center"/>
      <protection hidden="1"/>
    </xf>
    <xf numFmtId="0" fontId="45" fillId="57" borderId="20" xfId="0" applyFont="1" applyFill="1" applyBorder="1" applyAlignment="1" applyProtection="1">
      <alignment horizontal="center" vertical="center"/>
      <protection hidden="1"/>
    </xf>
    <xf numFmtId="0" fontId="45" fillId="54" borderId="16" xfId="0" applyFont="1" applyFill="1" applyBorder="1" applyAlignment="1" applyProtection="1">
      <alignment horizontal="center" vertical="center"/>
      <protection hidden="1"/>
    </xf>
    <xf numFmtId="0" fontId="45" fillId="54" borderId="46" xfId="0" applyFont="1" applyFill="1" applyBorder="1" applyAlignment="1" applyProtection="1">
      <alignment horizontal="center" vertical="center"/>
      <protection hidden="1"/>
    </xf>
    <xf numFmtId="0" fontId="45" fillId="54" borderId="20" xfId="0" applyFont="1" applyFill="1" applyBorder="1" applyAlignment="1" applyProtection="1">
      <alignment horizontal="center" vertical="center"/>
      <protection hidden="1"/>
    </xf>
    <xf numFmtId="0" fontId="45" fillId="56" borderId="60" xfId="0" applyFont="1" applyFill="1" applyBorder="1" applyAlignment="1" applyProtection="1">
      <alignment horizontal="center" vertical="center"/>
      <protection hidden="1"/>
    </xf>
    <xf numFmtId="0" fontId="45" fillId="56" borderId="46" xfId="0" applyFont="1" applyFill="1" applyBorder="1" applyAlignment="1" applyProtection="1">
      <alignment horizontal="center" vertical="center"/>
      <protection hidden="1"/>
    </xf>
    <xf numFmtId="0" fontId="45" fillId="56" borderId="20" xfId="0" applyFont="1" applyFill="1" applyBorder="1" applyAlignment="1" applyProtection="1">
      <alignment horizontal="center" vertical="center"/>
      <protection hidden="1"/>
    </xf>
    <xf numFmtId="0" fontId="45" fillId="56" borderId="16" xfId="0" applyFont="1" applyFill="1" applyBorder="1" applyAlignment="1" applyProtection="1">
      <alignment horizontal="center" vertical="center"/>
      <protection hidden="1"/>
    </xf>
    <xf numFmtId="0" fontId="45" fillId="55" borderId="60" xfId="0" applyFont="1" applyFill="1" applyBorder="1" applyAlignment="1" applyProtection="1">
      <alignment horizontal="center" vertical="center"/>
      <protection hidden="1"/>
    </xf>
    <xf numFmtId="0" fontId="45" fillId="55" borderId="46" xfId="0" applyFont="1" applyFill="1" applyBorder="1" applyAlignment="1" applyProtection="1">
      <alignment horizontal="center" vertical="center"/>
      <protection hidden="1"/>
    </xf>
    <xf numFmtId="0" fontId="45" fillId="55" borderId="20" xfId="0" applyFont="1" applyFill="1" applyBorder="1" applyAlignment="1" applyProtection="1">
      <alignment horizontal="center" vertical="center"/>
      <protection hidden="1"/>
    </xf>
    <xf numFmtId="0" fontId="45" fillId="55" borderId="16" xfId="0" applyFont="1" applyFill="1" applyBorder="1" applyAlignment="1" applyProtection="1">
      <alignment horizontal="center" vertical="center"/>
      <protection hidden="1"/>
    </xf>
    <xf numFmtId="0" fontId="45" fillId="58" borderId="60" xfId="0" applyFont="1" applyFill="1" applyBorder="1" applyAlignment="1" applyProtection="1">
      <alignment horizontal="center" vertical="center"/>
      <protection hidden="1"/>
    </xf>
    <xf numFmtId="0" fontId="45" fillId="58" borderId="46" xfId="0" applyFont="1" applyFill="1" applyBorder="1" applyAlignment="1" applyProtection="1">
      <alignment horizontal="center" vertical="center"/>
      <protection hidden="1"/>
    </xf>
    <xf numFmtId="0" fontId="45" fillId="58" borderId="16" xfId="0" applyFont="1" applyFill="1" applyBorder="1" applyAlignment="1" applyProtection="1">
      <alignment horizontal="center" vertical="center"/>
      <protection hidden="1"/>
    </xf>
    <xf numFmtId="0" fontId="45" fillId="59" borderId="60" xfId="0" applyFont="1" applyFill="1" applyBorder="1" applyAlignment="1" applyProtection="1">
      <alignment horizontal="center" vertical="center"/>
      <protection hidden="1"/>
    </xf>
    <xf numFmtId="0" fontId="45" fillId="59" borderId="46" xfId="0" applyFont="1" applyFill="1" applyBorder="1" applyAlignment="1" applyProtection="1">
      <alignment horizontal="center" vertical="center"/>
      <protection hidden="1"/>
    </xf>
    <xf numFmtId="0" fontId="45" fillId="59" borderId="20" xfId="0" applyFont="1" applyFill="1" applyBorder="1" applyAlignment="1" applyProtection="1">
      <alignment horizontal="center" vertical="center"/>
      <protection hidden="1"/>
    </xf>
    <xf numFmtId="0" fontId="45" fillId="59" borderId="16" xfId="0" applyFont="1" applyFill="1" applyBorder="1" applyAlignment="1" applyProtection="1">
      <alignment horizontal="center" vertical="center"/>
      <protection hidden="1"/>
    </xf>
    <xf numFmtId="0" fontId="45" fillId="58" borderId="74" xfId="0" applyFont="1" applyFill="1" applyBorder="1" applyAlignment="1" applyProtection="1">
      <alignment horizontal="center" vertical="center"/>
      <protection hidden="1"/>
    </xf>
    <xf numFmtId="0" fontId="25" fillId="57" borderId="0" xfId="0" applyFont="1" applyFill="1" applyBorder="1" applyAlignment="1" applyProtection="1">
      <alignment vertical="center"/>
      <protection hidden="1"/>
    </xf>
    <xf numFmtId="0" fontId="25" fillId="54" borderId="0" xfId="0" applyFont="1" applyFill="1" applyBorder="1" applyAlignment="1" applyProtection="1">
      <alignment vertical="center"/>
      <protection hidden="1"/>
    </xf>
    <xf numFmtId="3" fontId="31" fillId="54" borderId="10" xfId="0" applyNumberFormat="1" applyFont="1" applyFill="1" applyBorder="1" applyAlignment="1" applyProtection="1">
      <alignment horizontal="center" vertical="center"/>
      <protection hidden="1"/>
    </xf>
    <xf numFmtId="0" fontId="45" fillId="54" borderId="27" xfId="0" applyFont="1" applyFill="1" applyBorder="1" applyAlignment="1" applyProtection="1">
      <alignment vertical="center"/>
      <protection hidden="1"/>
    </xf>
    <xf numFmtId="0" fontId="39" fillId="54" borderId="29" xfId="0" applyFont="1" applyFill="1" applyBorder="1" applyAlignment="1" applyProtection="1">
      <alignment horizontal="center" vertical="center"/>
      <protection hidden="1"/>
    </xf>
    <xf numFmtId="0" fontId="25" fillId="54" borderId="25" xfId="0" applyFont="1" applyFill="1" applyBorder="1" applyAlignment="1" applyProtection="1">
      <alignment vertical="center"/>
      <protection hidden="1"/>
    </xf>
    <xf numFmtId="3" fontId="36" fillId="54" borderId="25" xfId="0" applyNumberFormat="1" applyFont="1" applyFill="1" applyBorder="1" applyAlignment="1" applyProtection="1">
      <alignment vertical="center"/>
      <protection hidden="1"/>
    </xf>
    <xf numFmtId="0" fontId="25" fillId="54" borderId="25" xfId="0" applyFont="1" applyFill="1" applyBorder="1" applyAlignment="1" applyProtection="1">
      <alignment horizontal="left" vertical="center"/>
      <protection hidden="1"/>
    </xf>
    <xf numFmtId="0" fontId="45" fillId="54" borderId="25" xfId="0" applyFont="1" applyFill="1" applyBorder="1" applyAlignment="1" applyProtection="1">
      <alignment vertical="center"/>
      <protection hidden="1"/>
    </xf>
    <xf numFmtId="0" fontId="45" fillId="54" borderId="40" xfId="0" applyFont="1" applyFill="1" applyBorder="1" applyAlignment="1" applyProtection="1">
      <alignment vertical="center"/>
      <protection hidden="1"/>
    </xf>
    <xf numFmtId="4" fontId="31" fillId="54" borderId="10" xfId="0" applyNumberFormat="1" applyFont="1" applyFill="1" applyBorder="1" applyAlignment="1" applyProtection="1">
      <alignment horizontal="center" vertical="center"/>
      <protection hidden="1"/>
    </xf>
    <xf numFmtId="3" fontId="31" fillId="54" borderId="43" xfId="0" applyNumberFormat="1" applyFont="1" applyFill="1" applyBorder="1" applyAlignment="1" applyProtection="1">
      <alignment horizontal="center" vertical="center"/>
      <protection hidden="1"/>
    </xf>
    <xf numFmtId="0" fontId="26" fillId="54" borderId="109" xfId="0" applyFont="1" applyFill="1" applyBorder="1" applyAlignment="1" applyProtection="1">
      <alignment horizontal="center" vertical="center"/>
      <protection hidden="1"/>
    </xf>
    <xf numFmtId="0" fontId="26" fillId="54" borderId="10" xfId="0" applyFont="1" applyFill="1" applyBorder="1" applyAlignment="1" applyProtection="1">
      <alignment horizontal="center" vertical="center"/>
      <protection hidden="1"/>
    </xf>
    <xf numFmtId="0" fontId="26" fillId="54" borderId="21" xfId="0" applyFont="1" applyFill="1" applyBorder="1" applyAlignment="1" applyProtection="1">
      <alignment horizontal="center" vertical="center"/>
      <protection hidden="1"/>
    </xf>
    <xf numFmtId="1" fontId="26" fillId="54" borderId="110" xfId="0" applyNumberFormat="1" applyFont="1" applyFill="1" applyBorder="1" applyAlignment="1" applyProtection="1">
      <alignment horizontal="center" vertical="center"/>
      <protection hidden="1"/>
    </xf>
    <xf numFmtId="1" fontId="26" fillId="54" borderId="85" xfId="0" applyNumberFormat="1" applyFont="1" applyFill="1" applyBorder="1" applyAlignment="1" applyProtection="1">
      <alignment horizontal="center" vertical="center"/>
      <protection hidden="1"/>
    </xf>
    <xf numFmtId="0" fontId="25" fillId="54" borderId="29" xfId="0" applyFont="1" applyFill="1" applyBorder="1" applyAlignment="1" applyProtection="1">
      <alignment horizontal="left" vertical="center"/>
      <protection hidden="1"/>
    </xf>
    <xf numFmtId="0" fontId="25" fillId="54" borderId="40" xfId="0" applyFont="1" applyFill="1" applyBorder="1" applyAlignment="1" applyProtection="1">
      <alignment vertical="center"/>
      <protection hidden="1"/>
    </xf>
    <xf numFmtId="0" fontId="25" fillId="55" borderId="27" xfId="0" applyFont="1" applyFill="1" applyBorder="1" applyAlignment="1" applyProtection="1">
      <alignment vertical="center"/>
      <protection hidden="1"/>
    </xf>
    <xf numFmtId="0" fontId="45" fillId="55" borderId="27" xfId="0" applyFont="1" applyFill="1" applyBorder="1" applyAlignment="1" applyProtection="1">
      <alignment vertical="center"/>
      <protection hidden="1"/>
    </xf>
    <xf numFmtId="0" fontId="25" fillId="55" borderId="25" xfId="0" applyFont="1" applyFill="1" applyBorder="1" applyAlignment="1" applyProtection="1">
      <alignment vertical="center"/>
      <protection hidden="1"/>
    </xf>
    <xf numFmtId="0" fontId="45" fillId="55" borderId="25" xfId="0" applyFont="1" applyFill="1" applyBorder="1" applyAlignment="1" applyProtection="1">
      <alignment vertical="center"/>
      <protection hidden="1"/>
    </xf>
    <xf numFmtId="0" fontId="45" fillId="55" borderId="40" xfId="0" applyFont="1" applyFill="1" applyBorder="1" applyAlignment="1" applyProtection="1">
      <alignment vertical="center"/>
      <protection hidden="1"/>
    </xf>
    <xf numFmtId="0" fontId="25" fillId="58" borderId="27" xfId="0" applyFont="1" applyFill="1" applyBorder="1" applyAlignment="1" applyProtection="1">
      <alignment vertical="center"/>
      <protection hidden="1"/>
    </xf>
    <xf numFmtId="0" fontId="45" fillId="58" borderId="27" xfId="0" applyFont="1" applyFill="1" applyBorder="1" applyAlignment="1" applyProtection="1">
      <alignment vertical="center"/>
      <protection hidden="1"/>
    </xf>
    <xf numFmtId="0" fontId="25" fillId="58" borderId="25" xfId="0" applyFont="1" applyFill="1" applyBorder="1" applyAlignment="1" applyProtection="1">
      <alignment vertical="center"/>
      <protection hidden="1"/>
    </xf>
    <xf numFmtId="0" fontId="45" fillId="58" borderId="25" xfId="0" applyFont="1" applyFill="1" applyBorder="1" applyAlignment="1" applyProtection="1">
      <alignment vertical="center"/>
      <protection hidden="1"/>
    </xf>
    <xf numFmtId="0" fontId="45" fillId="58" borderId="40" xfId="0" applyFont="1" applyFill="1" applyBorder="1" applyAlignment="1" applyProtection="1">
      <alignment vertical="center"/>
      <protection hidden="1"/>
    </xf>
    <xf numFmtId="0" fontId="45" fillId="57" borderId="27" xfId="0" applyFont="1" applyFill="1" applyBorder="1" applyAlignment="1" applyProtection="1">
      <alignment vertical="center"/>
      <protection hidden="1"/>
    </xf>
    <xf numFmtId="0" fontId="39" fillId="57" borderId="29" xfId="0" applyFont="1" applyFill="1" applyBorder="1" applyAlignment="1" applyProtection="1">
      <alignment horizontal="center" vertical="center"/>
      <protection hidden="1"/>
    </xf>
    <xf numFmtId="0" fontId="25" fillId="57" borderId="25" xfId="0" applyFont="1" applyFill="1" applyBorder="1" applyAlignment="1" applyProtection="1">
      <alignment vertical="center"/>
      <protection hidden="1"/>
    </xf>
    <xf numFmtId="3" fontId="36" fillId="57" borderId="25" xfId="0" applyNumberFormat="1" applyFont="1" applyFill="1" applyBorder="1" applyAlignment="1" applyProtection="1">
      <alignment vertical="center"/>
      <protection hidden="1"/>
    </xf>
    <xf numFmtId="0" fontId="25" fillId="57" borderId="25" xfId="0" applyFont="1" applyFill="1" applyBorder="1" applyAlignment="1" applyProtection="1">
      <alignment horizontal="left" vertical="center"/>
      <protection hidden="1"/>
    </xf>
    <xf numFmtId="0" fontId="45" fillId="57" borderId="25" xfId="0" applyFont="1" applyFill="1" applyBorder="1" applyAlignment="1" applyProtection="1">
      <alignment vertical="center"/>
      <protection hidden="1"/>
    </xf>
    <xf numFmtId="0" fontId="45" fillId="57" borderId="40" xfId="0" applyFont="1" applyFill="1" applyBorder="1" applyAlignment="1" applyProtection="1">
      <alignment vertical="center"/>
      <protection hidden="1"/>
    </xf>
    <xf numFmtId="4" fontId="31" fillId="57" borderId="10" xfId="0" applyNumberFormat="1" applyFont="1" applyFill="1" applyBorder="1" applyAlignment="1" applyProtection="1">
      <alignment horizontal="center" vertical="center"/>
      <protection hidden="1"/>
    </xf>
    <xf numFmtId="3" fontId="31" fillId="57" borderId="10" xfId="0" applyNumberFormat="1" applyFont="1" applyFill="1" applyBorder="1" applyAlignment="1" applyProtection="1">
      <alignment horizontal="center" vertical="center"/>
      <protection hidden="1"/>
    </xf>
    <xf numFmtId="3" fontId="31" fillId="57" borderId="43" xfId="0" applyNumberFormat="1" applyFont="1" applyFill="1" applyBorder="1" applyAlignment="1" applyProtection="1">
      <alignment horizontal="center" vertical="center"/>
      <protection hidden="1"/>
    </xf>
    <xf numFmtId="0" fontId="26" fillId="57" borderId="109" xfId="0" applyFont="1" applyFill="1" applyBorder="1" applyAlignment="1" applyProtection="1">
      <alignment horizontal="center" vertical="center"/>
      <protection hidden="1"/>
    </xf>
    <xf numFmtId="0" fontId="26" fillId="57" borderId="10" xfId="0" applyFont="1" applyFill="1" applyBorder="1" applyAlignment="1" applyProtection="1">
      <alignment horizontal="center" vertical="center"/>
      <protection hidden="1"/>
    </xf>
    <xf numFmtId="0" fontId="26" fillId="57" borderId="21" xfId="0" applyFont="1" applyFill="1" applyBorder="1" applyAlignment="1" applyProtection="1">
      <alignment horizontal="center" vertical="center"/>
      <protection hidden="1"/>
    </xf>
    <xf numFmtId="1" fontId="26" fillId="57" borderId="110" xfId="0" applyNumberFormat="1" applyFont="1" applyFill="1" applyBorder="1" applyAlignment="1" applyProtection="1">
      <alignment horizontal="center" vertical="center"/>
      <protection hidden="1"/>
    </xf>
    <xf numFmtId="1" fontId="26" fillId="57" borderId="85" xfId="0" applyNumberFormat="1" applyFont="1" applyFill="1" applyBorder="1" applyAlignment="1" applyProtection="1">
      <alignment horizontal="center" vertical="center"/>
      <protection hidden="1"/>
    </xf>
    <xf numFmtId="0" fontId="25" fillId="57" borderId="29" xfId="0" applyFont="1" applyFill="1" applyBorder="1" applyAlignment="1" applyProtection="1">
      <alignment horizontal="left" vertical="center"/>
      <protection hidden="1"/>
    </xf>
    <xf numFmtId="0" fontId="25" fillId="57" borderId="40" xfId="0" applyFont="1" applyFill="1" applyBorder="1" applyAlignment="1" applyProtection="1">
      <alignment vertical="center"/>
      <protection hidden="1"/>
    </xf>
    <xf numFmtId="0" fontId="25" fillId="56" borderId="27" xfId="0" applyFont="1" applyFill="1" applyBorder="1" applyAlignment="1" applyProtection="1">
      <alignment vertical="center"/>
      <protection hidden="1"/>
    </xf>
    <xf numFmtId="0" fontId="45" fillId="56" borderId="27" xfId="0" applyFont="1" applyFill="1" applyBorder="1" applyAlignment="1" applyProtection="1">
      <alignment vertical="center"/>
      <protection hidden="1"/>
    </xf>
    <xf numFmtId="0" fontId="39" fillId="56" borderId="29" xfId="0" applyFont="1" applyFill="1" applyBorder="1" applyAlignment="1" applyProtection="1">
      <alignment horizontal="center" vertical="center"/>
      <protection hidden="1"/>
    </xf>
    <xf numFmtId="0" fontId="25" fillId="56" borderId="25" xfId="0" applyFont="1" applyFill="1" applyBorder="1" applyAlignment="1" applyProtection="1">
      <alignment vertical="center"/>
      <protection hidden="1"/>
    </xf>
    <xf numFmtId="3" fontId="36" fillId="56" borderId="25" xfId="0" applyNumberFormat="1" applyFont="1" applyFill="1" applyBorder="1" applyAlignment="1" applyProtection="1">
      <alignment vertical="center"/>
      <protection hidden="1"/>
    </xf>
    <xf numFmtId="0" fontId="25" fillId="56" borderId="25" xfId="0" applyFont="1" applyFill="1" applyBorder="1" applyAlignment="1" applyProtection="1">
      <alignment horizontal="left" vertical="center"/>
      <protection hidden="1"/>
    </xf>
    <xf numFmtId="0" fontId="45" fillId="56" borderId="25" xfId="0" applyFont="1" applyFill="1" applyBorder="1" applyAlignment="1" applyProtection="1">
      <alignment vertical="center"/>
      <protection hidden="1"/>
    </xf>
    <xf numFmtId="0" fontId="45" fillId="56" borderId="40" xfId="0" applyFont="1" applyFill="1" applyBorder="1" applyAlignment="1" applyProtection="1">
      <alignment vertical="center"/>
      <protection hidden="1"/>
    </xf>
    <xf numFmtId="3" fontId="31" fillId="56" borderId="10" xfId="0" applyNumberFormat="1" applyFont="1" applyFill="1" applyBorder="1" applyAlignment="1" applyProtection="1">
      <alignment horizontal="center" vertical="center"/>
      <protection hidden="1"/>
    </xf>
    <xf numFmtId="4" fontId="31" fillId="56" borderId="10" xfId="0" applyNumberFormat="1" applyFont="1" applyFill="1" applyBorder="1" applyAlignment="1" applyProtection="1">
      <alignment horizontal="center" vertical="center"/>
      <protection hidden="1"/>
    </xf>
    <xf numFmtId="3" fontId="31" fillId="56" borderId="43" xfId="0" applyNumberFormat="1" applyFont="1" applyFill="1" applyBorder="1" applyAlignment="1" applyProtection="1">
      <alignment horizontal="center" vertical="center"/>
      <protection hidden="1"/>
    </xf>
    <xf numFmtId="0" fontId="26" fillId="56" borderId="109" xfId="0" applyFont="1" applyFill="1" applyBorder="1" applyAlignment="1" applyProtection="1">
      <alignment horizontal="center" vertical="center"/>
      <protection hidden="1"/>
    </xf>
    <xf numFmtId="0" fontId="26" fillId="56" borderId="10" xfId="0" applyFont="1" applyFill="1" applyBorder="1" applyAlignment="1" applyProtection="1">
      <alignment horizontal="center" vertical="center"/>
      <protection hidden="1"/>
    </xf>
    <xf numFmtId="0" fontId="26" fillId="56" borderId="21" xfId="0" applyFont="1" applyFill="1" applyBorder="1" applyAlignment="1" applyProtection="1">
      <alignment horizontal="center" vertical="center"/>
      <protection hidden="1"/>
    </xf>
    <xf numFmtId="1" fontId="26" fillId="56" borderId="110" xfId="0" applyNumberFormat="1" applyFont="1" applyFill="1" applyBorder="1" applyAlignment="1" applyProtection="1">
      <alignment horizontal="center" vertical="center"/>
      <protection hidden="1"/>
    </xf>
    <xf numFmtId="1" fontId="26" fillId="56" borderId="85" xfId="0" applyNumberFormat="1" applyFont="1" applyFill="1" applyBorder="1" applyAlignment="1" applyProtection="1">
      <alignment horizontal="center" vertical="center"/>
      <protection hidden="1"/>
    </xf>
    <xf numFmtId="0" fontId="25" fillId="56" borderId="40" xfId="0" applyFont="1" applyFill="1" applyBorder="1" applyAlignment="1" applyProtection="1">
      <alignment vertical="center"/>
      <protection hidden="1"/>
    </xf>
    <xf numFmtId="0" fontId="25" fillId="59" borderId="27" xfId="0" applyFont="1" applyFill="1" applyBorder="1" applyAlignment="1" applyProtection="1">
      <alignment vertical="center"/>
      <protection hidden="1"/>
    </xf>
    <xf numFmtId="0" fontId="45" fillId="59" borderId="27" xfId="0" applyFont="1" applyFill="1" applyBorder="1" applyAlignment="1" applyProtection="1">
      <alignment vertical="center"/>
      <protection hidden="1"/>
    </xf>
    <xf numFmtId="0" fontId="39" fillId="59" borderId="29" xfId="0" applyFont="1" applyFill="1" applyBorder="1" applyAlignment="1" applyProtection="1">
      <alignment horizontal="center" vertical="center"/>
      <protection hidden="1"/>
    </xf>
    <xf numFmtId="0" fontId="25" fillId="59" borderId="25" xfId="0" applyFont="1" applyFill="1" applyBorder="1" applyAlignment="1" applyProtection="1">
      <alignment vertical="center"/>
      <protection hidden="1"/>
    </xf>
    <xf numFmtId="3" fontId="36" fillId="59" borderId="25" xfId="0" applyNumberFormat="1" applyFont="1" applyFill="1" applyBorder="1" applyAlignment="1" applyProtection="1">
      <alignment vertical="center"/>
      <protection hidden="1"/>
    </xf>
    <xf numFmtId="0" fontId="25" fillId="59" borderId="25" xfId="0" applyFont="1" applyFill="1" applyBorder="1" applyAlignment="1" applyProtection="1">
      <alignment horizontal="left" vertical="center"/>
      <protection hidden="1"/>
    </xf>
    <xf numFmtId="0" fontId="45" fillId="59" borderId="25" xfId="0" applyFont="1" applyFill="1" applyBorder="1" applyAlignment="1" applyProtection="1">
      <alignment vertical="center"/>
      <protection hidden="1"/>
    </xf>
    <xf numFmtId="0" fontId="45" fillId="59" borderId="40" xfId="0" applyFont="1" applyFill="1" applyBorder="1" applyAlignment="1" applyProtection="1">
      <alignment vertical="center"/>
      <protection hidden="1"/>
    </xf>
    <xf numFmtId="3" fontId="31" fillId="59" borderId="10" xfId="0" applyNumberFormat="1" applyFont="1" applyFill="1" applyBorder="1" applyAlignment="1" applyProtection="1">
      <alignment horizontal="center" vertical="center"/>
      <protection hidden="1"/>
    </xf>
    <xf numFmtId="4" fontId="31" fillId="59" borderId="10" xfId="0" applyNumberFormat="1" applyFont="1" applyFill="1" applyBorder="1" applyAlignment="1" applyProtection="1">
      <alignment horizontal="center" vertical="center"/>
      <protection hidden="1"/>
    </xf>
    <xf numFmtId="3" fontId="31" fillId="59" borderId="43" xfId="0" applyNumberFormat="1" applyFont="1" applyFill="1" applyBorder="1" applyAlignment="1" applyProtection="1">
      <alignment horizontal="center" vertical="center"/>
      <protection hidden="1"/>
    </xf>
    <xf numFmtId="0" fontId="26" fillId="59" borderId="43" xfId="0" applyFont="1" applyFill="1" applyBorder="1" applyAlignment="1" applyProtection="1">
      <alignment horizontal="center" vertical="center"/>
      <protection hidden="1"/>
    </xf>
    <xf numFmtId="0" fontId="26" fillId="59" borderId="10" xfId="0" applyFont="1" applyFill="1" applyBorder="1" applyAlignment="1" applyProtection="1">
      <alignment horizontal="center" vertical="center"/>
      <protection hidden="1"/>
    </xf>
    <xf numFmtId="0" fontId="26" fillId="59" borderId="21" xfId="0" applyFont="1" applyFill="1" applyBorder="1" applyAlignment="1" applyProtection="1">
      <alignment horizontal="center" vertical="center"/>
      <protection hidden="1"/>
    </xf>
    <xf numFmtId="1" fontId="26" fillId="59" borderId="110" xfId="0" applyNumberFormat="1" applyFont="1" applyFill="1" applyBorder="1" applyAlignment="1" applyProtection="1">
      <alignment horizontal="center" vertical="center"/>
      <protection hidden="1"/>
    </xf>
    <xf numFmtId="1" fontId="26" fillId="59" borderId="85" xfId="0" applyNumberFormat="1" applyFont="1" applyFill="1" applyBorder="1" applyAlignment="1" applyProtection="1">
      <alignment horizontal="center" vertical="center"/>
      <protection hidden="1"/>
    </xf>
    <xf numFmtId="0" fontId="25" fillId="59" borderId="40" xfId="0" applyFont="1" applyFill="1" applyBorder="1" applyAlignment="1" applyProtection="1">
      <alignment vertical="center"/>
      <protection hidden="1"/>
    </xf>
    <xf numFmtId="3" fontId="31" fillId="55" borderId="10" xfId="0" applyNumberFormat="1" applyFont="1" applyFill="1" applyBorder="1" applyAlignment="1" applyProtection="1">
      <alignment horizontal="center" vertical="center"/>
      <protection hidden="1"/>
    </xf>
    <xf numFmtId="4" fontId="31" fillId="55" borderId="10" xfId="0" applyNumberFormat="1" applyFont="1" applyFill="1" applyBorder="1" applyAlignment="1" applyProtection="1">
      <alignment horizontal="center" vertical="center"/>
      <protection hidden="1"/>
    </xf>
    <xf numFmtId="3" fontId="31" fillId="55" borderId="43" xfId="0" applyNumberFormat="1" applyFont="1" applyFill="1" applyBorder="1" applyAlignment="1" applyProtection="1">
      <alignment horizontal="center" vertical="center"/>
      <protection hidden="1"/>
    </xf>
    <xf numFmtId="0" fontId="26" fillId="55" borderId="109" xfId="0" applyFont="1" applyFill="1" applyBorder="1" applyAlignment="1" applyProtection="1">
      <alignment horizontal="center" vertical="center"/>
      <protection hidden="1"/>
    </xf>
    <xf numFmtId="0" fontId="26" fillId="55" borderId="10" xfId="0" applyFont="1" applyFill="1" applyBorder="1" applyAlignment="1" applyProtection="1">
      <alignment horizontal="center" vertical="center"/>
      <protection hidden="1"/>
    </xf>
    <xf numFmtId="0" fontId="26" fillId="55" borderId="21" xfId="0" applyFont="1" applyFill="1" applyBorder="1" applyAlignment="1" applyProtection="1">
      <alignment horizontal="center" vertical="center"/>
      <protection hidden="1"/>
    </xf>
    <xf numFmtId="1" fontId="26" fillId="55" borderId="110" xfId="0" applyNumberFormat="1" applyFont="1" applyFill="1" applyBorder="1" applyAlignment="1" applyProtection="1">
      <alignment horizontal="center" vertical="center"/>
      <protection hidden="1"/>
    </xf>
    <xf numFmtId="1" fontId="26" fillId="55" borderId="85" xfId="0" applyNumberFormat="1" applyFont="1" applyFill="1" applyBorder="1" applyAlignment="1" applyProtection="1">
      <alignment horizontal="center" vertical="center"/>
      <protection hidden="1"/>
    </xf>
    <xf numFmtId="0" fontId="25" fillId="55" borderId="29" xfId="0" applyFont="1" applyFill="1" applyBorder="1" applyAlignment="1" applyProtection="1">
      <alignment horizontal="left" vertical="center"/>
      <protection hidden="1"/>
    </xf>
    <xf numFmtId="0" fontId="25" fillId="55" borderId="40" xfId="0" applyFont="1" applyFill="1" applyBorder="1" applyAlignment="1" applyProtection="1">
      <alignment vertical="center"/>
      <protection hidden="1"/>
    </xf>
    <xf numFmtId="3" fontId="31" fillId="58" borderId="10" xfId="0" applyNumberFormat="1" applyFont="1" applyFill="1" applyBorder="1" applyAlignment="1" applyProtection="1">
      <alignment horizontal="center" vertical="center"/>
      <protection hidden="1"/>
    </xf>
    <xf numFmtId="4" fontId="31" fillId="58" borderId="10" xfId="0" applyNumberFormat="1" applyFont="1" applyFill="1" applyBorder="1" applyAlignment="1" applyProtection="1">
      <alignment horizontal="center" vertical="center"/>
      <protection hidden="1"/>
    </xf>
    <xf numFmtId="3" fontId="31" fillId="58" borderId="43" xfId="0" applyNumberFormat="1" applyFont="1" applyFill="1" applyBorder="1" applyAlignment="1" applyProtection="1">
      <alignment horizontal="center" vertical="center"/>
      <protection hidden="1"/>
    </xf>
    <xf numFmtId="0" fontId="26" fillId="58" borderId="109" xfId="0" applyFont="1" applyFill="1" applyBorder="1" applyAlignment="1" applyProtection="1">
      <alignment horizontal="center" vertical="center"/>
      <protection hidden="1"/>
    </xf>
    <xf numFmtId="0" fontId="26" fillId="58" borderId="10" xfId="0" applyFont="1" applyFill="1" applyBorder="1" applyAlignment="1" applyProtection="1">
      <alignment horizontal="center" vertical="center"/>
      <protection hidden="1"/>
    </xf>
    <xf numFmtId="0" fontId="26" fillId="58" borderId="21" xfId="0" applyFont="1" applyFill="1" applyBorder="1" applyAlignment="1" applyProtection="1">
      <alignment horizontal="center" vertical="center"/>
      <protection hidden="1"/>
    </xf>
    <xf numFmtId="1" fontId="26" fillId="58" borderId="110" xfId="0" applyNumberFormat="1" applyFont="1" applyFill="1" applyBorder="1" applyAlignment="1" applyProtection="1">
      <alignment horizontal="center" vertical="center"/>
      <protection hidden="1"/>
    </xf>
    <xf numFmtId="1" fontId="26" fillId="58" borderId="85" xfId="0" applyNumberFormat="1" applyFont="1" applyFill="1" applyBorder="1" applyAlignment="1" applyProtection="1">
      <alignment horizontal="center" vertical="center"/>
      <protection hidden="1"/>
    </xf>
    <xf numFmtId="0" fontId="25" fillId="58" borderId="29" xfId="0" applyFont="1" applyFill="1" applyBorder="1" applyAlignment="1" applyProtection="1">
      <alignment horizontal="left" vertical="center"/>
      <protection hidden="1"/>
    </xf>
    <xf numFmtId="0" fontId="25" fillId="58" borderId="40" xfId="0" applyFont="1" applyFill="1" applyBorder="1" applyAlignment="1" applyProtection="1">
      <alignment vertical="center"/>
      <protection hidden="1"/>
    </xf>
    <xf numFmtId="0" fontId="25" fillId="36" borderId="20" xfId="0" applyFont="1" applyFill="1" applyBorder="1" applyAlignment="1" applyProtection="1">
      <alignment horizontal="left" vertical="center"/>
      <protection hidden="1"/>
    </xf>
    <xf numFmtId="49" fontId="0" fillId="36" borderId="13" xfId="0" applyNumberFormat="1" applyFill="1" applyBorder="1" applyAlignment="1" applyProtection="1">
      <alignment horizontal="left" vertical="center"/>
      <protection hidden="1"/>
    </xf>
    <xf numFmtId="49" fontId="0" fillId="42" borderId="13" xfId="0" applyNumberFormat="1" applyFill="1" applyBorder="1" applyAlignment="1" applyProtection="1">
      <alignment horizontal="center" vertical="top"/>
      <protection hidden="1"/>
    </xf>
    <xf numFmtId="3" fontId="45" fillId="36" borderId="0" xfId="0" applyNumberFormat="1" applyFont="1" applyFill="1" applyBorder="1" applyAlignment="1" applyProtection="1">
      <alignment vertical="top"/>
      <protection hidden="1"/>
    </xf>
    <xf numFmtId="0" fontId="45" fillId="34" borderId="0" xfId="0" applyFont="1" applyFill="1" applyAlignment="1" applyProtection="1">
      <alignment vertical="top"/>
      <protection hidden="1"/>
    </xf>
    <xf numFmtId="0" fontId="25" fillId="34" borderId="0" xfId="0" applyFont="1" applyFill="1" applyBorder="1" applyAlignment="1" applyProtection="1">
      <alignment vertical="top"/>
      <protection hidden="1"/>
    </xf>
    <xf numFmtId="3" fontId="47" fillId="42" borderId="0" xfId="0" applyNumberFormat="1" applyFont="1" applyFill="1" applyBorder="1" applyAlignment="1" applyProtection="1">
      <alignment vertical="center"/>
      <protection hidden="1"/>
    </xf>
    <xf numFmtId="0" fontId="47" fillId="42" borderId="0" xfId="0" applyFont="1" applyFill="1" applyAlignment="1" applyProtection="1">
      <alignment horizontal="center" vertical="center"/>
      <protection hidden="1"/>
    </xf>
    <xf numFmtId="0" fontId="47" fillId="42" borderId="0" xfId="0" applyFont="1" applyFill="1" applyBorder="1" applyAlignment="1" applyProtection="1">
      <alignment horizontal="center" vertical="center"/>
      <protection hidden="1"/>
    </xf>
    <xf numFmtId="3" fontId="47" fillId="39" borderId="0" xfId="0" applyNumberFormat="1" applyFont="1" applyFill="1" applyBorder="1" applyAlignment="1" applyProtection="1">
      <alignment vertical="center"/>
      <protection hidden="1"/>
    </xf>
    <xf numFmtId="0" fontId="47" fillId="39" borderId="0" xfId="0" applyFont="1" applyFill="1" applyAlignment="1" applyProtection="1">
      <alignment horizontal="center" vertical="center"/>
      <protection hidden="1"/>
    </xf>
    <xf numFmtId="0" fontId="47" fillId="39" borderId="0" xfId="0" applyFont="1" applyFill="1" applyBorder="1" applyAlignment="1" applyProtection="1">
      <alignment horizontal="center" vertical="center"/>
      <protection hidden="1"/>
    </xf>
    <xf numFmtId="3" fontId="47" fillId="43" borderId="0" xfId="0" applyNumberFormat="1" applyFont="1" applyFill="1" applyBorder="1" applyAlignment="1" applyProtection="1">
      <alignment vertical="center"/>
      <protection hidden="1"/>
    </xf>
    <xf numFmtId="0" fontId="47" fillId="43" borderId="0" xfId="0" applyFont="1" applyFill="1" applyAlignment="1" applyProtection="1">
      <alignment horizontal="center" vertical="center"/>
      <protection hidden="1"/>
    </xf>
    <xf numFmtId="0" fontId="47" fillId="43" borderId="0" xfId="0" applyFont="1" applyFill="1" applyBorder="1" applyAlignment="1" applyProtection="1">
      <alignment horizontal="center" vertical="center"/>
      <protection hidden="1"/>
    </xf>
    <xf numFmtId="3" fontId="47" fillId="38" borderId="0" xfId="0" applyNumberFormat="1" applyFont="1" applyFill="1" applyBorder="1" applyAlignment="1" applyProtection="1">
      <alignment vertical="center"/>
      <protection hidden="1"/>
    </xf>
    <xf numFmtId="0" fontId="47" fillId="38" borderId="0" xfId="0" applyFont="1" applyFill="1" applyAlignment="1" applyProtection="1">
      <alignment horizontal="center" vertical="center"/>
      <protection hidden="1"/>
    </xf>
    <xf numFmtId="0" fontId="47" fillId="38" borderId="0" xfId="0" applyFont="1" applyFill="1" applyBorder="1" applyAlignment="1" applyProtection="1">
      <alignment horizontal="center" vertical="center"/>
      <protection hidden="1"/>
    </xf>
    <xf numFmtId="3" fontId="47" fillId="40" borderId="0" xfId="0" applyNumberFormat="1" applyFont="1" applyFill="1" applyBorder="1" applyAlignment="1" applyProtection="1">
      <alignment vertical="center"/>
      <protection hidden="1"/>
    </xf>
    <xf numFmtId="0" fontId="47" fillId="40" borderId="0" xfId="0" applyFont="1" applyFill="1" applyAlignment="1" applyProtection="1">
      <alignment horizontal="center" vertical="center"/>
      <protection hidden="1"/>
    </xf>
    <xf numFmtId="0" fontId="47" fillId="40" borderId="0" xfId="0" applyFont="1" applyFill="1" applyBorder="1" applyAlignment="1" applyProtection="1">
      <alignment horizontal="center" vertical="center"/>
      <protection hidden="1"/>
    </xf>
    <xf numFmtId="0" fontId="25" fillId="34" borderId="0" xfId="0" applyFont="1" applyFill="1" applyAlignment="1" applyProtection="1">
      <alignment horizontal="right"/>
      <protection hidden="1"/>
    </xf>
    <xf numFmtId="49" fontId="0" fillId="38" borderId="13" xfId="0" applyNumberFormat="1" applyFill="1" applyBorder="1" applyAlignment="1" applyProtection="1">
      <alignment horizontal="center" vertical="top"/>
      <protection hidden="1"/>
    </xf>
    <xf numFmtId="0" fontId="25" fillId="59" borderId="0" xfId="0" applyFont="1" applyFill="1" applyBorder="1" applyAlignment="1" applyProtection="1">
      <alignment vertical="center"/>
      <protection hidden="1"/>
    </xf>
    <xf numFmtId="0" fontId="25" fillId="58" borderId="0" xfId="0" applyFont="1" applyFill="1" applyBorder="1" applyAlignment="1" applyProtection="1">
      <alignment vertical="center"/>
      <protection hidden="1"/>
    </xf>
    <xf numFmtId="0" fontId="25" fillId="55" borderId="0" xfId="0" applyFont="1" applyFill="1" applyBorder="1" applyAlignment="1" applyProtection="1">
      <alignment vertical="center"/>
      <protection hidden="1"/>
    </xf>
    <xf numFmtId="0" fontId="25" fillId="56" borderId="0" xfId="0" applyFont="1" applyFill="1" applyBorder="1" applyAlignment="1" applyProtection="1">
      <alignment vertical="center"/>
      <protection hidden="1"/>
    </xf>
    <xf numFmtId="0" fontId="25" fillId="39" borderId="20" xfId="0" applyFont="1" applyFill="1" applyBorder="1" applyAlignment="1" applyProtection="1">
      <alignment horizontal="left" vertical="center"/>
      <protection hidden="1"/>
    </xf>
    <xf numFmtId="0" fontId="25" fillId="42" borderId="20" xfId="0" applyFont="1" applyFill="1" applyBorder="1" applyAlignment="1" applyProtection="1">
      <alignment horizontal="left" vertical="center"/>
      <protection hidden="1"/>
    </xf>
    <xf numFmtId="0" fontId="25" fillId="43" borderId="20" xfId="0" applyFont="1" applyFill="1" applyBorder="1" applyAlignment="1" applyProtection="1">
      <alignment horizontal="left" vertical="center"/>
      <protection hidden="1"/>
    </xf>
    <xf numFmtId="0" fontId="25" fillId="38" borderId="20" xfId="0" applyFont="1" applyFill="1" applyBorder="1" applyAlignment="1" applyProtection="1">
      <alignment horizontal="left" vertical="center"/>
      <protection hidden="1"/>
    </xf>
    <xf numFmtId="49" fontId="0" fillId="39" borderId="13" xfId="0" applyNumberFormat="1" applyFill="1" applyBorder="1" applyAlignment="1" applyProtection="1">
      <alignment horizontal="left" vertical="center"/>
      <protection hidden="1"/>
    </xf>
    <xf numFmtId="49" fontId="0" fillId="42" borderId="13" xfId="0" applyNumberFormat="1" applyFill="1" applyBorder="1" applyAlignment="1" applyProtection="1">
      <alignment horizontal="left" vertical="center"/>
      <protection hidden="1"/>
    </xf>
    <xf numFmtId="49" fontId="0" fillId="43" borderId="13" xfId="0" applyNumberFormat="1" applyFill="1" applyBorder="1" applyAlignment="1" applyProtection="1">
      <alignment horizontal="left" vertical="center"/>
      <protection hidden="1"/>
    </xf>
    <xf numFmtId="49" fontId="0" fillId="38" borderId="13" xfId="0" applyNumberFormat="1" applyFill="1" applyBorder="1" applyAlignment="1" applyProtection="1">
      <alignment horizontal="left" vertical="center"/>
      <protection hidden="1"/>
    </xf>
    <xf numFmtId="0" fontId="25" fillId="40" borderId="0" xfId="0" applyFont="1" applyFill="1" applyBorder="1" applyAlignment="1" applyProtection="1">
      <alignment horizontal="left" vertical="center" wrapText="1"/>
      <protection hidden="1"/>
    </xf>
    <xf numFmtId="0" fontId="25" fillId="40" borderId="0" xfId="0" applyFont="1" applyFill="1" applyBorder="1" applyAlignment="1" applyProtection="1">
      <alignment horizontal="left" vertical="center"/>
      <protection hidden="1"/>
    </xf>
    <xf numFmtId="0" fontId="25" fillId="40" borderId="78" xfId="0" applyFont="1" applyFill="1" applyBorder="1" applyAlignment="1" applyProtection="1">
      <alignment horizontal="left" vertical="center"/>
      <protection hidden="1"/>
    </xf>
    <xf numFmtId="0" fontId="25" fillId="40" borderId="17" xfId="0" applyFont="1" applyFill="1" applyBorder="1" applyAlignment="1" applyProtection="1">
      <alignment horizontal="left" vertical="center"/>
      <protection hidden="1"/>
    </xf>
    <xf numFmtId="0" fontId="25" fillId="40" borderId="53" xfId="0" applyFont="1" applyFill="1" applyBorder="1" applyAlignment="1" applyProtection="1">
      <alignment horizontal="left" vertical="center"/>
      <protection hidden="1"/>
    </xf>
    <xf numFmtId="0" fontId="25" fillId="40" borderId="20" xfId="0" applyFont="1" applyFill="1" applyBorder="1" applyAlignment="1" applyProtection="1">
      <alignment horizontal="left" vertical="center"/>
      <protection hidden="1"/>
    </xf>
    <xf numFmtId="0" fontId="25" fillId="40" borderId="39" xfId="0" applyFont="1" applyFill="1" applyBorder="1" applyAlignment="1" applyProtection="1">
      <alignment horizontal="left" vertical="center"/>
      <protection hidden="1"/>
    </xf>
    <xf numFmtId="49" fontId="0" fillId="40" borderId="55" xfId="0" applyNumberFormat="1" applyFill="1" applyBorder="1" applyAlignment="1" applyProtection="1">
      <alignment horizontal="left" vertical="center"/>
      <protection hidden="1"/>
    </xf>
    <xf numFmtId="0" fontId="25" fillId="40" borderId="16" xfId="0" applyFont="1" applyFill="1" applyBorder="1" applyAlignment="1" applyProtection="1">
      <alignment horizontal="left" vertical="center"/>
      <protection hidden="1"/>
    </xf>
    <xf numFmtId="0" fontId="25" fillId="40" borderId="38" xfId="0" applyFont="1" applyFill="1" applyBorder="1" applyAlignment="1" applyProtection="1">
      <alignment horizontal="left" vertical="center"/>
      <protection hidden="1"/>
    </xf>
    <xf numFmtId="49" fontId="0" fillId="40" borderId="13" xfId="0" applyNumberFormat="1" applyFill="1" applyBorder="1" applyAlignment="1" applyProtection="1">
      <alignment horizontal="left" vertical="center"/>
      <protection hidden="1"/>
    </xf>
    <xf numFmtId="0" fontId="45" fillId="0" borderId="16" xfId="0" applyFont="1" applyBorder="1" applyAlignment="1" applyProtection="1">
      <alignment horizontal="center" vertical="center"/>
      <protection hidden="1"/>
    </xf>
    <xf numFmtId="0" fontId="22" fillId="33" borderId="0" xfId="0" applyFont="1" applyFill="1" applyProtection="1">
      <protection hidden="1"/>
    </xf>
    <xf numFmtId="0" fontId="22" fillId="33" borderId="0" xfId="0" applyFont="1" applyFill="1" applyAlignment="1" applyProtection="1">
      <alignment horizontal="center" vertical="top"/>
      <protection hidden="1"/>
    </xf>
    <xf numFmtId="0" fontId="22" fillId="33" borderId="0" xfId="0" applyFont="1" applyFill="1" applyAlignment="1" applyProtection="1">
      <alignment horizontal="center" vertical="center"/>
      <protection hidden="1"/>
    </xf>
    <xf numFmtId="0" fontId="26" fillId="33" borderId="71" xfId="0" applyFont="1" applyFill="1" applyBorder="1" applyAlignment="1" applyProtection="1">
      <alignment horizontal="center" vertical="center"/>
      <protection hidden="1"/>
    </xf>
    <xf numFmtId="0" fontId="26" fillId="33" borderId="72" xfId="0" applyFont="1" applyFill="1" applyBorder="1" applyAlignment="1" applyProtection="1">
      <alignment horizontal="center" vertical="center"/>
      <protection hidden="1"/>
    </xf>
    <xf numFmtId="0" fontId="26" fillId="33" borderId="73" xfId="0" applyFont="1" applyFill="1" applyBorder="1" applyAlignment="1" applyProtection="1">
      <alignment horizontal="center" vertical="center"/>
      <protection hidden="1"/>
    </xf>
    <xf numFmtId="0" fontId="22" fillId="33" borderId="48" xfId="0" applyFont="1" applyFill="1" applyBorder="1" applyProtection="1">
      <protection hidden="1"/>
    </xf>
    <xf numFmtId="0" fontId="22" fillId="33" borderId="53" xfId="0" applyFont="1" applyFill="1" applyBorder="1" applyProtection="1">
      <protection hidden="1"/>
    </xf>
    <xf numFmtId="0" fontId="22" fillId="33" borderId="47" xfId="0" applyFont="1" applyFill="1" applyBorder="1" applyProtection="1">
      <protection hidden="1"/>
    </xf>
    <xf numFmtId="0" fontId="22" fillId="33" borderId="0" xfId="0" applyFont="1" applyFill="1" applyBorder="1" applyProtection="1">
      <protection hidden="1"/>
    </xf>
    <xf numFmtId="0" fontId="22" fillId="33" borderId="54" xfId="0" applyFont="1" applyFill="1" applyBorder="1" applyProtection="1">
      <protection hidden="1"/>
    </xf>
    <xf numFmtId="0" fontId="22" fillId="33" borderId="15" xfId="0" applyFont="1" applyFill="1" applyBorder="1" applyProtection="1">
      <protection hidden="1"/>
    </xf>
    <xf numFmtId="0" fontId="22" fillId="33" borderId="20" xfId="0" applyFont="1" applyFill="1" applyBorder="1" applyProtection="1">
      <protection hidden="1"/>
    </xf>
    <xf numFmtId="0" fontId="22" fillId="33" borderId="55" xfId="0" applyFont="1" applyFill="1" applyBorder="1" applyProtection="1">
      <protection hidden="1"/>
    </xf>
    <xf numFmtId="0" fontId="22" fillId="33" borderId="17" xfId="0" applyFont="1" applyFill="1" applyBorder="1" applyProtection="1">
      <protection hidden="1"/>
    </xf>
    <xf numFmtId="0" fontId="0" fillId="33" borderId="0" xfId="0" applyFill="1" applyProtection="1">
      <protection hidden="1"/>
    </xf>
    <xf numFmtId="0" fontId="26" fillId="58" borderId="28" xfId="0" applyFont="1" applyFill="1" applyBorder="1" applyAlignment="1" applyProtection="1">
      <alignment horizontal="right"/>
      <protection hidden="1"/>
    </xf>
    <xf numFmtId="0" fontId="26" fillId="55" borderId="28" xfId="0" applyFont="1" applyFill="1" applyBorder="1" applyAlignment="1" applyProtection="1">
      <alignment horizontal="right"/>
      <protection hidden="1"/>
    </xf>
    <xf numFmtId="0" fontId="26" fillId="59" borderId="28" xfId="0" applyFont="1" applyFill="1" applyBorder="1" applyAlignment="1" applyProtection="1">
      <alignment horizontal="right"/>
      <protection hidden="1"/>
    </xf>
    <xf numFmtId="0" fontId="26" fillId="56" borderId="28" xfId="0" applyFont="1" applyFill="1" applyBorder="1" applyAlignment="1" applyProtection="1">
      <alignment horizontal="right"/>
      <protection hidden="1"/>
    </xf>
    <xf numFmtId="0" fontId="26" fillId="57" borderId="28" xfId="0" applyFont="1" applyFill="1" applyBorder="1" applyAlignment="1" applyProtection="1">
      <alignment horizontal="right"/>
      <protection hidden="1"/>
    </xf>
    <xf numFmtId="0" fontId="26" fillId="54" borderId="28" xfId="0" applyFont="1" applyFill="1" applyBorder="1" applyAlignment="1" applyProtection="1">
      <alignment horizontal="right"/>
      <protection hidden="1"/>
    </xf>
    <xf numFmtId="0" fontId="53" fillId="58" borderId="26" xfId="0" applyFont="1" applyFill="1" applyBorder="1" applyAlignment="1" applyProtection="1">
      <alignment horizontal="center" vertical="center"/>
      <protection hidden="1"/>
    </xf>
    <xf numFmtId="0" fontId="54" fillId="58" borderId="27" xfId="0" applyFont="1" applyFill="1" applyBorder="1" applyAlignment="1" applyProtection="1">
      <alignment vertical="center"/>
      <protection hidden="1"/>
    </xf>
    <xf numFmtId="164" fontId="54" fillId="58" borderId="27" xfId="0" applyNumberFormat="1" applyFont="1" applyFill="1" applyBorder="1" applyAlignment="1" applyProtection="1">
      <alignment horizontal="left" vertical="center"/>
      <protection hidden="1"/>
    </xf>
    <xf numFmtId="0" fontId="53" fillId="58" borderId="29" xfId="0" applyFont="1" applyFill="1" applyBorder="1" applyAlignment="1" applyProtection="1">
      <alignment horizontal="center" vertical="center"/>
      <protection hidden="1"/>
    </xf>
    <xf numFmtId="0" fontId="54" fillId="58" borderId="25" xfId="0" applyFont="1" applyFill="1" applyBorder="1" applyAlignment="1" applyProtection="1">
      <alignment vertical="center"/>
      <protection hidden="1"/>
    </xf>
    <xf numFmtId="3" fontId="54" fillId="58" borderId="25" xfId="0" applyNumberFormat="1" applyFont="1" applyFill="1" applyBorder="1" applyAlignment="1" applyProtection="1">
      <alignment vertical="center"/>
      <protection hidden="1"/>
    </xf>
    <xf numFmtId="0" fontId="54" fillId="58" borderId="25" xfId="0" applyFont="1" applyFill="1" applyBorder="1" applyAlignment="1" applyProtection="1">
      <alignment horizontal="left" vertical="center"/>
      <protection hidden="1"/>
    </xf>
    <xf numFmtId="0" fontId="49" fillId="55" borderId="26" xfId="0" applyFont="1" applyFill="1" applyBorder="1" applyAlignment="1" applyProtection="1">
      <alignment horizontal="center" vertical="center"/>
      <protection hidden="1"/>
    </xf>
    <xf numFmtId="0" fontId="50" fillId="55" borderId="27" xfId="0" applyFont="1" applyFill="1" applyBorder="1" applyAlignment="1" applyProtection="1">
      <alignment vertical="center"/>
      <protection hidden="1"/>
    </xf>
    <xf numFmtId="164" fontId="50" fillId="55" borderId="27" xfId="0" applyNumberFormat="1" applyFont="1" applyFill="1" applyBorder="1" applyAlignment="1" applyProtection="1">
      <alignment horizontal="left" vertical="center"/>
      <protection hidden="1"/>
    </xf>
    <xf numFmtId="0" fontId="49" fillId="55" borderId="29" xfId="0" applyFont="1" applyFill="1" applyBorder="1" applyAlignment="1" applyProtection="1">
      <alignment horizontal="center" vertical="center"/>
      <protection hidden="1"/>
    </xf>
    <xf numFmtId="0" fontId="50" fillId="55" borderId="25" xfId="0" applyFont="1" applyFill="1" applyBorder="1" applyAlignment="1" applyProtection="1">
      <alignment vertical="center"/>
      <protection hidden="1"/>
    </xf>
    <xf numFmtId="3" fontId="50" fillId="55" borderId="25" xfId="0" applyNumberFormat="1" applyFont="1" applyFill="1" applyBorder="1" applyAlignment="1" applyProtection="1">
      <alignment vertical="center"/>
      <protection hidden="1"/>
    </xf>
    <xf numFmtId="0" fontId="50" fillId="55" borderId="25" xfId="0" applyFont="1" applyFill="1" applyBorder="1" applyAlignment="1" applyProtection="1">
      <alignment horizontal="left" vertical="center"/>
      <protection hidden="1"/>
    </xf>
    <xf numFmtId="0" fontId="57" fillId="59" borderId="26" xfId="0" applyFont="1" applyFill="1" applyBorder="1" applyAlignment="1" applyProtection="1">
      <alignment horizontal="center" vertical="center"/>
      <protection hidden="1"/>
    </xf>
    <xf numFmtId="0" fontId="58" fillId="59" borderId="27" xfId="0" applyFont="1" applyFill="1" applyBorder="1" applyAlignment="1" applyProtection="1">
      <alignment vertical="center"/>
      <protection hidden="1"/>
    </xf>
    <xf numFmtId="164" fontId="58" fillId="59" borderId="27" xfId="0" applyNumberFormat="1" applyFont="1" applyFill="1" applyBorder="1" applyAlignment="1" applyProtection="1">
      <alignment horizontal="left" vertical="center"/>
      <protection hidden="1"/>
    </xf>
    <xf numFmtId="0" fontId="51" fillId="56" borderId="26" xfId="0" applyFont="1" applyFill="1" applyBorder="1" applyAlignment="1" applyProtection="1">
      <alignment horizontal="center" vertical="center"/>
      <protection hidden="1"/>
    </xf>
    <xf numFmtId="0" fontId="52" fillId="56" borderId="27" xfId="0" applyFont="1" applyFill="1" applyBorder="1" applyAlignment="1" applyProtection="1">
      <alignment vertical="center"/>
      <protection hidden="1"/>
    </xf>
    <xf numFmtId="164" fontId="52" fillId="56" borderId="27" xfId="0" applyNumberFormat="1" applyFont="1" applyFill="1" applyBorder="1" applyAlignment="1" applyProtection="1">
      <alignment horizontal="left" vertical="center"/>
      <protection hidden="1"/>
    </xf>
    <xf numFmtId="0" fontId="59" fillId="57" borderId="26" xfId="0" applyFont="1" applyFill="1" applyBorder="1" applyAlignment="1" applyProtection="1">
      <alignment horizontal="center" vertical="center"/>
      <protection hidden="1"/>
    </xf>
    <xf numFmtId="0" fontId="60" fillId="57" borderId="27" xfId="0" applyFont="1" applyFill="1" applyBorder="1" applyAlignment="1" applyProtection="1">
      <alignment vertical="center"/>
      <protection hidden="1"/>
    </xf>
    <xf numFmtId="164" fontId="60" fillId="57" borderId="27" xfId="0" applyNumberFormat="1" applyFont="1" applyFill="1" applyBorder="1" applyAlignment="1" applyProtection="1">
      <alignment horizontal="left" vertical="center"/>
      <protection hidden="1"/>
    </xf>
    <xf numFmtId="0" fontId="55" fillId="54" borderId="26" xfId="0" applyFont="1" applyFill="1" applyBorder="1" applyAlignment="1" applyProtection="1">
      <alignment horizontal="center" vertical="center"/>
      <protection hidden="1"/>
    </xf>
    <xf numFmtId="0" fontId="56" fillId="54" borderId="27" xfId="0" applyFont="1" applyFill="1" applyBorder="1" applyAlignment="1" applyProtection="1">
      <alignment vertical="center"/>
      <protection hidden="1"/>
    </xf>
    <xf numFmtId="164" fontId="56" fillId="54" borderId="27" xfId="0" applyNumberFormat="1" applyFont="1" applyFill="1" applyBorder="1" applyAlignment="1" applyProtection="1">
      <alignment horizontal="left" vertical="center"/>
      <protection hidden="1"/>
    </xf>
    <xf numFmtId="0" fontId="61" fillId="34" borderId="0" xfId="0" applyFont="1" applyFill="1" applyProtection="1">
      <protection hidden="1"/>
    </xf>
    <xf numFmtId="0" fontId="48" fillId="61" borderId="41" xfId="42" applyNumberFormat="1" applyFont="1" applyFill="1" applyBorder="1" applyAlignment="1" applyProtection="1">
      <alignment horizontal="center" vertical="center" wrapText="1"/>
      <protection hidden="1"/>
    </xf>
    <xf numFmtId="0" fontId="48" fillId="61" borderId="52" xfId="42" applyNumberFormat="1" applyFont="1" applyFill="1" applyBorder="1" applyAlignment="1" applyProtection="1">
      <alignment horizontal="center" vertical="center" wrapText="1"/>
      <protection hidden="1"/>
    </xf>
    <xf numFmtId="164" fontId="26" fillId="60" borderId="10" xfId="0" applyNumberFormat="1" applyFont="1" applyFill="1" applyBorder="1" applyAlignment="1" applyProtection="1">
      <alignment horizontal="center" vertical="center"/>
      <protection hidden="1"/>
    </xf>
    <xf numFmtId="164" fontId="25" fillId="62" borderId="45" xfId="0" applyNumberFormat="1" applyFont="1" applyFill="1" applyBorder="1" applyAlignment="1" applyProtection="1">
      <alignment horizontal="center" vertical="center"/>
      <protection hidden="1"/>
    </xf>
    <xf numFmtId="164" fontId="25" fillId="62" borderId="74" xfId="0" applyNumberFormat="1" applyFont="1" applyFill="1" applyBorder="1" applyAlignment="1" applyProtection="1">
      <alignment horizontal="center" vertical="center"/>
      <protection hidden="1"/>
    </xf>
    <xf numFmtId="164" fontId="25" fillId="62" borderId="46" xfId="0" applyNumberFormat="1" applyFont="1" applyFill="1" applyBorder="1" applyAlignment="1" applyProtection="1">
      <alignment horizontal="center" vertical="center"/>
      <protection hidden="1"/>
    </xf>
    <xf numFmtId="3" fontId="31" fillId="56" borderId="23" xfId="0" applyNumberFormat="1" applyFont="1" applyFill="1" applyBorder="1" applyAlignment="1" applyProtection="1">
      <alignment horizontal="center" vertical="center"/>
      <protection hidden="1"/>
    </xf>
    <xf numFmtId="0" fontId="25" fillId="56" borderId="43" xfId="0" applyFont="1" applyFill="1" applyBorder="1" applyAlignment="1" applyProtection="1">
      <alignment horizontal="left" vertical="center"/>
      <protection hidden="1"/>
    </xf>
    <xf numFmtId="0" fontId="26" fillId="56" borderId="26" xfId="0" applyFont="1" applyFill="1" applyBorder="1" applyAlignment="1" applyProtection="1">
      <alignment horizontal="right"/>
      <protection hidden="1"/>
    </xf>
    <xf numFmtId="0" fontId="45" fillId="56" borderId="29" xfId="0" applyFont="1" applyFill="1" applyBorder="1" applyAlignment="1" applyProtection="1">
      <alignment vertical="center"/>
      <protection hidden="1"/>
    </xf>
    <xf numFmtId="164" fontId="26" fillId="60" borderId="24" xfId="0" applyNumberFormat="1" applyFont="1" applyFill="1" applyBorder="1" applyAlignment="1" applyProtection="1">
      <alignment horizontal="center" vertical="center"/>
      <protection hidden="1"/>
    </xf>
    <xf numFmtId="3" fontId="31" fillId="59" borderId="23" xfId="0" applyNumberFormat="1" applyFont="1" applyFill="1" applyBorder="1" applyAlignment="1" applyProtection="1">
      <alignment horizontal="center" vertical="center"/>
      <protection hidden="1"/>
    </xf>
    <xf numFmtId="0" fontId="26" fillId="59" borderId="26" xfId="0" applyFont="1" applyFill="1" applyBorder="1" applyAlignment="1" applyProtection="1">
      <alignment horizontal="right"/>
      <protection hidden="1"/>
    </xf>
    <xf numFmtId="0" fontId="45" fillId="59" borderId="29" xfId="0" applyFont="1" applyFill="1" applyBorder="1" applyAlignment="1" applyProtection="1">
      <alignment vertical="center"/>
      <protection hidden="1"/>
    </xf>
    <xf numFmtId="3" fontId="25" fillId="62" borderId="45" xfId="0" applyNumberFormat="1" applyFont="1" applyFill="1" applyBorder="1" applyAlignment="1" applyProtection="1">
      <alignment horizontal="center" vertical="center"/>
      <protection hidden="1"/>
    </xf>
    <xf numFmtId="3" fontId="25" fillId="62" borderId="74" xfId="0" applyNumberFormat="1" applyFont="1" applyFill="1" applyBorder="1" applyAlignment="1" applyProtection="1">
      <alignment horizontal="center" vertical="center"/>
      <protection hidden="1"/>
    </xf>
    <xf numFmtId="3" fontId="25" fillId="62" borderId="46" xfId="0" applyNumberFormat="1" applyFont="1" applyFill="1" applyBorder="1" applyAlignment="1" applyProtection="1">
      <alignment horizontal="center" vertical="center"/>
      <protection hidden="1"/>
    </xf>
    <xf numFmtId="0" fontId="25" fillId="33" borderId="0" xfId="0" applyFont="1" applyFill="1" applyBorder="1" applyAlignment="1" applyProtection="1">
      <alignment wrapText="1"/>
      <protection hidden="1"/>
    </xf>
    <xf numFmtId="0" fontId="25" fillId="33" borderId="0" xfId="0" applyFont="1" applyFill="1" applyAlignment="1" applyProtection="1">
      <alignment wrapText="1"/>
      <protection hidden="1"/>
    </xf>
    <xf numFmtId="0" fontId="45" fillId="33" borderId="0" xfId="0" applyFont="1" applyFill="1" applyAlignment="1" applyProtection="1">
      <alignment wrapText="1"/>
      <protection hidden="1"/>
    </xf>
    <xf numFmtId="3" fontId="25" fillId="33" borderId="0" xfId="0" applyNumberFormat="1" applyFont="1" applyFill="1" applyAlignment="1" applyProtection="1">
      <alignment wrapText="1"/>
      <protection hidden="1"/>
    </xf>
    <xf numFmtId="0" fontId="39" fillId="33" borderId="0" xfId="0" applyFont="1" applyFill="1" applyAlignment="1" applyProtection="1">
      <alignment horizontal="center" vertical="center" wrapText="1"/>
      <protection hidden="1"/>
    </xf>
    <xf numFmtId="0" fontId="0" fillId="50" borderId="11" xfId="0" applyFill="1" applyBorder="1" applyAlignment="1" applyProtection="1">
      <alignment horizontal="center" vertical="center"/>
      <protection hidden="1"/>
    </xf>
    <xf numFmtId="0" fontId="25" fillId="40" borderId="20" xfId="0" applyFont="1" applyFill="1" applyBorder="1" applyAlignment="1" applyProtection="1">
      <alignment horizontal="center" vertical="center" wrapText="1"/>
      <protection hidden="1"/>
    </xf>
    <xf numFmtId="0" fontId="25" fillId="40" borderId="16" xfId="0" applyFont="1" applyFill="1" applyBorder="1" applyAlignment="1" applyProtection="1">
      <alignment horizontal="center" vertical="center" wrapText="1"/>
      <protection hidden="1"/>
    </xf>
    <xf numFmtId="0" fontId="25" fillId="47" borderId="16" xfId="0" applyFont="1" applyFill="1" applyBorder="1" applyAlignment="1" applyProtection="1">
      <alignment horizontal="center" vertical="center" wrapText="1"/>
      <protection hidden="1"/>
    </xf>
    <xf numFmtId="49" fontId="25" fillId="48" borderId="16" xfId="0" applyNumberFormat="1" applyFont="1" applyFill="1" applyBorder="1" applyAlignment="1" applyProtection="1">
      <alignment horizontal="center" vertical="center" wrapText="1"/>
      <protection hidden="1"/>
    </xf>
    <xf numFmtId="49" fontId="0" fillId="40" borderId="13" xfId="0" applyNumberFormat="1" applyFill="1" applyBorder="1" applyAlignment="1" applyProtection="1">
      <alignment horizontal="center" vertical="center"/>
      <protection hidden="1"/>
    </xf>
    <xf numFmtId="3" fontId="47" fillId="40" borderId="27" xfId="0" applyNumberFormat="1" applyFont="1" applyFill="1" applyBorder="1" applyAlignment="1" applyProtection="1">
      <alignment vertical="center"/>
      <protection hidden="1"/>
    </xf>
    <xf numFmtId="164" fontId="26" fillId="41" borderId="21" xfId="0" applyNumberFormat="1" applyFont="1" applyFill="1" applyBorder="1" applyAlignment="1" applyProtection="1">
      <alignment horizontal="center" vertical="center"/>
      <protection hidden="1"/>
    </xf>
    <xf numFmtId="0" fontId="26" fillId="41" borderId="21" xfId="0" applyNumberFormat="1" applyFont="1" applyFill="1" applyBorder="1" applyAlignment="1" applyProtection="1">
      <alignment horizontal="center" vertical="center"/>
      <protection hidden="1"/>
    </xf>
    <xf numFmtId="164" fontId="26" fillId="41" borderId="23" xfId="0" applyNumberFormat="1" applyFont="1" applyFill="1" applyBorder="1" applyAlignment="1" applyProtection="1">
      <alignment horizontal="center" vertical="center"/>
      <protection hidden="1"/>
    </xf>
    <xf numFmtId="0" fontId="37" fillId="33" borderId="65" xfId="0" applyFont="1" applyFill="1" applyBorder="1" applyAlignment="1" applyProtection="1">
      <alignment horizontal="center" vertical="center"/>
      <protection locked="0"/>
    </xf>
    <xf numFmtId="164" fontId="25" fillId="40" borderId="61" xfId="0" applyNumberFormat="1" applyFont="1" applyFill="1" applyBorder="1" applyAlignment="1" applyProtection="1">
      <alignment horizontal="center" vertical="center"/>
      <protection hidden="1"/>
    </xf>
    <xf numFmtId="0" fontId="25" fillId="40" borderId="74" xfId="0" applyNumberFormat="1" applyFont="1" applyFill="1" applyBorder="1" applyAlignment="1" applyProtection="1">
      <alignment horizontal="center" vertical="center"/>
      <protection hidden="1"/>
    </xf>
    <xf numFmtId="164" fontId="25" fillId="40" borderId="39" xfId="0" applyNumberFormat="1" applyFont="1" applyFill="1" applyBorder="1" applyAlignment="1" applyProtection="1">
      <alignment horizontal="center" vertical="center"/>
      <protection hidden="1"/>
    </xf>
    <xf numFmtId="0" fontId="25" fillId="40" borderId="46" xfId="0" applyNumberFormat="1" applyFont="1" applyFill="1" applyBorder="1" applyAlignment="1" applyProtection="1">
      <alignment horizontal="center" vertical="center"/>
      <protection hidden="1"/>
    </xf>
    <xf numFmtId="0" fontId="37" fillId="33" borderId="64" xfId="0" applyFont="1" applyFill="1" applyBorder="1" applyAlignment="1" applyProtection="1">
      <alignment horizontal="center" vertical="center"/>
      <protection locked="0"/>
    </xf>
    <xf numFmtId="164" fontId="25" fillId="40" borderId="38" xfId="0" applyNumberFormat="1" applyFont="1" applyFill="1" applyBorder="1" applyAlignment="1" applyProtection="1">
      <alignment horizontal="center" vertical="center"/>
      <protection hidden="1"/>
    </xf>
    <xf numFmtId="0" fontId="25" fillId="40" borderId="111" xfId="0" applyNumberFormat="1" applyFont="1" applyFill="1" applyBorder="1" applyAlignment="1" applyProtection="1">
      <alignment horizontal="center" vertical="center"/>
      <protection hidden="1"/>
    </xf>
    <xf numFmtId="164" fontId="25" fillId="40" borderId="111" xfId="0" applyNumberFormat="1" applyFont="1" applyFill="1" applyBorder="1" applyAlignment="1" applyProtection="1">
      <alignment horizontal="center" vertical="center"/>
      <protection hidden="1"/>
    </xf>
    <xf numFmtId="164" fontId="26" fillId="41" borderId="26" xfId="0" applyNumberFormat="1" applyFont="1" applyFill="1" applyBorder="1" applyAlignment="1" applyProtection="1">
      <alignment horizontal="center" vertical="center"/>
      <protection hidden="1"/>
    </xf>
    <xf numFmtId="164" fontId="26" fillId="41" borderId="27" xfId="0" applyNumberFormat="1" applyFont="1" applyFill="1" applyBorder="1" applyAlignment="1" applyProtection="1">
      <alignment horizontal="center" vertical="center"/>
      <protection hidden="1"/>
    </xf>
    <xf numFmtId="3" fontId="45" fillId="41" borderId="28" xfId="0" applyNumberFormat="1" applyFont="1" applyFill="1" applyBorder="1" applyAlignment="1" applyProtection="1">
      <alignment horizontal="center" vertical="center"/>
      <protection hidden="1"/>
    </xf>
    <xf numFmtId="0" fontId="26" fillId="41" borderId="26" xfId="0" applyNumberFormat="1" applyFont="1" applyFill="1" applyBorder="1" applyAlignment="1" applyProtection="1">
      <alignment horizontal="center" vertical="center"/>
      <protection hidden="1"/>
    </xf>
    <xf numFmtId="164" fontId="26" fillId="41" borderId="28" xfId="0" applyNumberFormat="1" applyFont="1" applyFill="1" applyBorder="1" applyAlignment="1" applyProtection="1">
      <alignment horizontal="center" vertical="center"/>
      <protection hidden="1"/>
    </xf>
    <xf numFmtId="164" fontId="26" fillId="41" borderId="26" xfId="0" applyNumberFormat="1" applyFont="1" applyFill="1" applyBorder="1" applyAlignment="1" applyProtection="1">
      <alignment horizontal="left" vertical="center"/>
      <protection hidden="1"/>
    </xf>
    <xf numFmtId="0" fontId="25" fillId="41" borderId="27" xfId="0" applyFont="1" applyFill="1" applyBorder="1" applyAlignment="1" applyProtection="1">
      <alignment vertical="center"/>
      <protection hidden="1"/>
    </xf>
    <xf numFmtId="0" fontId="26" fillId="58" borderId="27" xfId="0" applyNumberFormat="1" applyFont="1" applyFill="1" applyBorder="1" applyAlignment="1" applyProtection="1">
      <alignment horizontal="right"/>
      <protection hidden="1"/>
    </xf>
    <xf numFmtId="164" fontId="25" fillId="63" borderId="29" xfId="0" applyNumberFormat="1" applyFont="1" applyFill="1" applyBorder="1" applyAlignment="1" applyProtection="1">
      <alignment vertical="center"/>
      <protection hidden="1"/>
    </xf>
    <xf numFmtId="164" fontId="25" fillId="63" borderId="25" xfId="0" applyNumberFormat="1" applyFont="1" applyFill="1" applyBorder="1" applyAlignment="1" applyProtection="1">
      <alignment vertical="center"/>
      <protection hidden="1"/>
    </xf>
    <xf numFmtId="164" fontId="45" fillId="63" borderId="25" xfId="0" applyNumberFormat="1" applyFont="1" applyFill="1" applyBorder="1" applyAlignment="1" applyProtection="1">
      <alignment vertical="center"/>
      <protection hidden="1"/>
    </xf>
    <xf numFmtId="0" fontId="25" fillId="48" borderId="29" xfId="0" applyFont="1" applyFill="1" applyBorder="1" applyAlignment="1" applyProtection="1">
      <alignment horizontal="left" vertical="center"/>
      <protection hidden="1"/>
    </xf>
    <xf numFmtId="0" fontId="25" fillId="40" borderId="16" xfId="0" applyFont="1" applyFill="1" applyBorder="1" applyAlignment="1" applyProtection="1">
      <alignment vertical="center"/>
      <protection hidden="1"/>
    </xf>
    <xf numFmtId="0" fontId="25" fillId="34" borderId="0" xfId="0" applyNumberFormat="1" applyFont="1" applyFill="1" applyBorder="1" applyProtection="1">
      <protection hidden="1"/>
    </xf>
    <xf numFmtId="0" fontId="25" fillId="34" borderId="0" xfId="0" applyNumberFormat="1" applyFont="1" applyFill="1" applyProtection="1">
      <protection hidden="1"/>
    </xf>
    <xf numFmtId="0" fontId="25" fillId="34" borderId="0" xfId="0" applyNumberFormat="1" applyFont="1" applyFill="1" applyBorder="1" applyAlignment="1" applyProtection="1">
      <alignment wrapText="1"/>
      <protection hidden="1"/>
    </xf>
    <xf numFmtId="165" fontId="25" fillId="40" borderId="11" xfId="0" applyNumberFormat="1" applyFont="1" applyFill="1" applyBorder="1" applyAlignment="1" applyProtection="1">
      <alignment horizontal="right" vertical="center" wrapText="1" indent="1"/>
      <protection hidden="1"/>
    </xf>
    <xf numFmtId="165" fontId="37" fillId="58" borderId="11" xfId="0" applyNumberFormat="1" applyFont="1" applyFill="1" applyBorder="1" applyAlignment="1" applyProtection="1">
      <alignment horizontal="right" vertical="center" wrapText="1" indent="1"/>
      <protection hidden="1"/>
    </xf>
    <xf numFmtId="0" fontId="35" fillId="41" borderId="11" xfId="0" applyFont="1" applyFill="1" applyBorder="1" applyAlignment="1" applyProtection="1">
      <alignment horizontal="center" vertical="center" wrapText="1"/>
      <protection hidden="1"/>
    </xf>
    <xf numFmtId="164" fontId="26" fillId="41" borderId="43" xfId="0" applyNumberFormat="1" applyFont="1" applyFill="1" applyBorder="1" applyAlignment="1" applyProtection="1">
      <alignment horizontal="center" vertical="center"/>
      <protection hidden="1"/>
    </xf>
    <xf numFmtId="164" fontId="26" fillId="35" borderId="43" xfId="0" applyNumberFormat="1" applyFont="1" applyFill="1" applyBorder="1" applyAlignment="1" applyProtection="1">
      <alignment horizontal="center" vertical="center"/>
      <protection hidden="1"/>
    </xf>
    <xf numFmtId="164" fontId="26" fillId="46" borderId="43" xfId="0" applyNumberFormat="1" applyFont="1" applyFill="1" applyBorder="1" applyAlignment="1" applyProtection="1">
      <alignment horizontal="center" vertical="center"/>
      <protection hidden="1"/>
    </xf>
    <xf numFmtId="164" fontId="26" fillId="37" borderId="43" xfId="0" applyNumberFormat="1" applyFont="1" applyFill="1" applyBorder="1" applyAlignment="1" applyProtection="1">
      <alignment horizontal="center" vertical="center"/>
      <protection hidden="1"/>
    </xf>
    <xf numFmtId="164" fontId="26" fillId="44" borderId="43" xfId="0" applyNumberFormat="1" applyFont="1" applyFill="1" applyBorder="1" applyAlignment="1" applyProtection="1">
      <alignment horizontal="center" vertical="center"/>
      <protection hidden="1"/>
    </xf>
    <xf numFmtId="164" fontId="26" fillId="45" borderId="43" xfId="0" applyNumberFormat="1" applyFont="1" applyFill="1" applyBorder="1" applyAlignment="1" applyProtection="1">
      <alignment horizontal="center" vertical="center"/>
      <protection hidden="1"/>
    </xf>
    <xf numFmtId="3" fontId="47" fillId="38" borderId="27" xfId="0" applyNumberFormat="1" applyFont="1" applyFill="1" applyBorder="1" applyAlignment="1" applyProtection="1">
      <alignment vertical="center"/>
      <protection hidden="1"/>
    </xf>
    <xf numFmtId="164" fontId="26" fillId="35" borderId="21" xfId="0" applyNumberFormat="1" applyFont="1" applyFill="1" applyBorder="1" applyAlignment="1" applyProtection="1">
      <alignment horizontal="center" vertical="center"/>
      <protection hidden="1"/>
    </xf>
    <xf numFmtId="0" fontId="26" fillId="35" borderId="26" xfId="0" applyNumberFormat="1" applyFont="1" applyFill="1" applyBorder="1" applyAlignment="1" applyProtection="1">
      <alignment horizontal="center" vertical="center"/>
      <protection hidden="1"/>
    </xf>
    <xf numFmtId="164" fontId="26" fillId="35" borderId="28" xfId="0" applyNumberFormat="1" applyFont="1" applyFill="1" applyBorder="1" applyAlignment="1" applyProtection="1">
      <alignment horizontal="center" vertical="center"/>
      <protection hidden="1"/>
    </xf>
    <xf numFmtId="164" fontId="25" fillId="38" borderId="61" xfId="0" applyNumberFormat="1" applyFont="1" applyFill="1" applyBorder="1" applyAlignment="1" applyProtection="1">
      <alignment horizontal="center" vertical="center"/>
      <protection hidden="1"/>
    </xf>
    <xf numFmtId="0" fontId="25" fillId="38" borderId="45" xfId="0" applyNumberFormat="1" applyFont="1" applyFill="1" applyBorder="1" applyAlignment="1" applyProtection="1">
      <alignment horizontal="center" vertical="center"/>
      <protection hidden="1"/>
    </xf>
    <xf numFmtId="164" fontId="25" fillId="38" borderId="39" xfId="0" applyNumberFormat="1" applyFont="1" applyFill="1" applyBorder="1" applyAlignment="1" applyProtection="1">
      <alignment horizontal="center" vertical="center"/>
      <protection hidden="1"/>
    </xf>
    <xf numFmtId="0" fontId="25" fillId="38" borderId="46" xfId="0" applyNumberFormat="1" applyFont="1" applyFill="1" applyBorder="1" applyAlignment="1" applyProtection="1">
      <alignment horizontal="center" vertical="center"/>
      <protection hidden="1"/>
    </xf>
    <xf numFmtId="164" fontId="25" fillId="38" borderId="38" xfId="0" applyNumberFormat="1" applyFont="1" applyFill="1" applyBorder="1" applyAlignment="1" applyProtection="1">
      <alignment horizontal="center" vertical="center"/>
      <protection hidden="1"/>
    </xf>
    <xf numFmtId="0" fontId="25" fillId="38" borderId="111" xfId="0" applyNumberFormat="1" applyFont="1" applyFill="1" applyBorder="1" applyAlignment="1" applyProtection="1">
      <alignment horizontal="center" vertical="center"/>
      <protection hidden="1"/>
    </xf>
    <xf numFmtId="164" fontId="25" fillId="38" borderId="111" xfId="0" applyNumberFormat="1" applyFont="1" applyFill="1" applyBorder="1" applyAlignment="1" applyProtection="1">
      <alignment horizontal="center" vertical="center"/>
      <protection hidden="1"/>
    </xf>
    <xf numFmtId="0" fontId="26" fillId="35" borderId="26" xfId="0" applyFont="1" applyFill="1" applyBorder="1" applyAlignment="1" applyProtection="1">
      <alignment vertical="center"/>
      <protection hidden="1"/>
    </xf>
    <xf numFmtId="0" fontId="25" fillId="35" borderId="27" xfId="0" applyFont="1" applyFill="1" applyBorder="1" applyAlignment="1" applyProtection="1">
      <alignment vertical="center"/>
      <protection hidden="1"/>
    </xf>
    <xf numFmtId="0" fontId="26" fillId="55" borderId="27" xfId="0" applyNumberFormat="1" applyFont="1" applyFill="1" applyBorder="1" applyAlignment="1" applyProtection="1">
      <alignment horizontal="right"/>
      <protection hidden="1"/>
    </xf>
    <xf numFmtId="0" fontId="25" fillId="55" borderId="29" xfId="0" applyFont="1" applyFill="1" applyBorder="1" applyAlignment="1" applyProtection="1">
      <alignment vertical="center"/>
      <protection hidden="1"/>
    </xf>
    <xf numFmtId="0" fontId="45" fillId="55" borderId="25" xfId="0" applyNumberFormat="1" applyFont="1" applyFill="1" applyBorder="1" applyAlignment="1" applyProtection="1">
      <alignment vertical="center"/>
      <protection hidden="1"/>
    </xf>
    <xf numFmtId="165" fontId="25" fillId="38" borderId="11" xfId="0" applyNumberFormat="1" applyFont="1" applyFill="1" applyBorder="1" applyAlignment="1" applyProtection="1">
      <alignment horizontal="right" vertical="center" wrapText="1" indent="1"/>
      <protection hidden="1"/>
    </xf>
    <xf numFmtId="165" fontId="37" fillId="55" borderId="11" xfId="0" applyNumberFormat="1" applyFont="1" applyFill="1" applyBorder="1" applyAlignment="1" applyProtection="1">
      <alignment horizontal="right" vertical="center" wrapText="1" indent="1"/>
      <protection hidden="1"/>
    </xf>
    <xf numFmtId="164" fontId="26" fillId="35" borderId="26" xfId="0" applyNumberFormat="1" applyFont="1" applyFill="1" applyBorder="1" applyAlignment="1" applyProtection="1">
      <alignment horizontal="center" vertical="center"/>
      <protection hidden="1"/>
    </xf>
    <xf numFmtId="164" fontId="26" fillId="35" borderId="27" xfId="0" applyNumberFormat="1" applyFont="1" applyFill="1" applyBorder="1" applyAlignment="1" applyProtection="1">
      <alignment horizontal="center" vertical="center"/>
      <protection hidden="1"/>
    </xf>
    <xf numFmtId="3" fontId="45" fillId="35" borderId="28" xfId="0" applyNumberFormat="1" applyFont="1" applyFill="1" applyBorder="1" applyAlignment="1" applyProtection="1">
      <alignment horizontal="center" vertical="center"/>
      <protection hidden="1"/>
    </xf>
    <xf numFmtId="164" fontId="26" fillId="35" borderId="24" xfId="0" applyNumberFormat="1" applyFont="1" applyFill="1" applyBorder="1" applyAlignment="1" applyProtection="1">
      <alignment horizontal="center" vertical="center"/>
      <protection hidden="1"/>
    </xf>
    <xf numFmtId="0" fontId="26" fillId="35" borderId="35" xfId="0" applyNumberFormat="1" applyFont="1" applyFill="1" applyBorder="1" applyAlignment="1" applyProtection="1">
      <alignment horizontal="center" vertical="center"/>
      <protection hidden="1"/>
    </xf>
    <xf numFmtId="164" fontId="26" fillId="35" borderId="36" xfId="0" applyNumberFormat="1" applyFont="1" applyFill="1" applyBorder="1" applyAlignment="1" applyProtection="1">
      <alignment horizontal="center" vertical="center"/>
      <protection hidden="1"/>
    </xf>
    <xf numFmtId="0" fontId="25" fillId="49" borderId="60" xfId="0" applyFont="1" applyFill="1" applyBorder="1" applyAlignment="1" applyProtection="1">
      <alignment horizontal="left" vertical="center" wrapText="1"/>
      <protection hidden="1"/>
    </xf>
    <xf numFmtId="0" fontId="25" fillId="49" borderId="20" xfId="0" applyFont="1" applyFill="1" applyBorder="1" applyAlignment="1" applyProtection="1">
      <alignment horizontal="left" vertical="center" wrapText="1"/>
      <protection hidden="1"/>
    </xf>
    <xf numFmtId="0" fontId="25" fillId="47" borderId="16" xfId="0" applyFont="1" applyFill="1" applyBorder="1" applyAlignment="1" applyProtection="1">
      <alignment horizontal="left" vertical="center" wrapText="1"/>
      <protection hidden="1"/>
    </xf>
    <xf numFmtId="49" fontId="25" fillId="48" borderId="20" xfId="0" applyNumberFormat="1" applyFont="1" applyFill="1" applyBorder="1" applyAlignment="1" applyProtection="1">
      <alignment horizontal="left" vertical="center" wrapText="1"/>
      <protection hidden="1"/>
    </xf>
    <xf numFmtId="165" fontId="25" fillId="43" borderId="11" xfId="0" applyNumberFormat="1" applyFont="1" applyFill="1" applyBorder="1" applyAlignment="1" applyProtection="1">
      <alignment horizontal="right" vertical="center" wrapText="1" indent="1"/>
      <protection hidden="1"/>
    </xf>
    <xf numFmtId="165" fontId="37" fillId="54" borderId="11" xfId="0" applyNumberFormat="1" applyFont="1" applyFill="1" applyBorder="1" applyAlignment="1" applyProtection="1">
      <alignment horizontal="right" vertical="center" wrapText="1" indent="1"/>
      <protection hidden="1"/>
    </xf>
    <xf numFmtId="165" fontId="37" fillId="59" borderId="11" xfId="0" applyNumberFormat="1" applyFont="1" applyFill="1" applyBorder="1" applyAlignment="1" applyProtection="1">
      <alignment horizontal="right" vertical="center" wrapText="1" indent="1"/>
      <protection hidden="1"/>
    </xf>
    <xf numFmtId="3" fontId="47" fillId="43" borderId="27" xfId="0" applyNumberFormat="1" applyFont="1" applyFill="1" applyBorder="1" applyAlignment="1" applyProtection="1">
      <alignment vertical="center"/>
      <protection hidden="1"/>
    </xf>
    <xf numFmtId="164" fontId="26" fillId="46" borderId="21" xfId="0" applyNumberFormat="1" applyFont="1" applyFill="1" applyBorder="1" applyAlignment="1" applyProtection="1">
      <alignment horizontal="center" vertical="center"/>
      <protection hidden="1"/>
    </xf>
    <xf numFmtId="0" fontId="26" fillId="46" borderId="26" xfId="0" applyNumberFormat="1" applyFont="1" applyFill="1" applyBorder="1" applyAlignment="1" applyProtection="1">
      <alignment horizontal="center" vertical="center"/>
      <protection hidden="1"/>
    </xf>
    <xf numFmtId="164" fontId="26" fillId="46" borderId="28" xfId="0" applyNumberFormat="1" applyFont="1" applyFill="1" applyBorder="1" applyAlignment="1" applyProtection="1">
      <alignment horizontal="center" vertical="center"/>
      <protection hidden="1"/>
    </xf>
    <xf numFmtId="164" fontId="25" fillId="43" borderId="61" xfId="0" applyNumberFormat="1" applyFont="1" applyFill="1" applyBorder="1" applyAlignment="1" applyProtection="1">
      <alignment horizontal="center" vertical="center"/>
      <protection hidden="1"/>
    </xf>
    <xf numFmtId="0" fontId="25" fillId="43" borderId="45" xfId="0" applyNumberFormat="1" applyFont="1" applyFill="1" applyBorder="1" applyAlignment="1" applyProtection="1">
      <alignment horizontal="center" vertical="center"/>
      <protection hidden="1"/>
    </xf>
    <xf numFmtId="164" fontId="25" fillId="43" borderId="39" xfId="0" applyNumberFormat="1" applyFont="1" applyFill="1" applyBorder="1" applyAlignment="1" applyProtection="1">
      <alignment horizontal="center" vertical="center"/>
      <protection hidden="1"/>
    </xf>
    <xf numFmtId="0" fontId="25" fillId="43" borderId="46" xfId="0" applyNumberFormat="1" applyFont="1" applyFill="1" applyBorder="1" applyAlignment="1" applyProtection="1">
      <alignment horizontal="center" vertical="center"/>
      <protection hidden="1"/>
    </xf>
    <xf numFmtId="164" fontId="25" fillId="43" borderId="38" xfId="0" applyNumberFormat="1" applyFont="1" applyFill="1" applyBorder="1" applyAlignment="1" applyProtection="1">
      <alignment horizontal="center" vertical="center"/>
      <protection hidden="1"/>
    </xf>
    <xf numFmtId="0" fontId="25" fillId="43" borderId="111" xfId="0" applyNumberFormat="1" applyFont="1" applyFill="1" applyBorder="1" applyAlignment="1" applyProtection="1">
      <alignment horizontal="center" vertical="center"/>
      <protection hidden="1"/>
    </xf>
    <xf numFmtId="164" fontId="25" fillId="43" borderId="111" xfId="0" applyNumberFormat="1" applyFont="1" applyFill="1" applyBorder="1" applyAlignment="1" applyProtection="1">
      <alignment horizontal="center" vertical="center"/>
      <protection hidden="1"/>
    </xf>
    <xf numFmtId="164" fontId="26" fillId="46" borderId="26" xfId="0" applyNumberFormat="1" applyFont="1" applyFill="1" applyBorder="1" applyAlignment="1" applyProtection="1">
      <alignment horizontal="center" vertical="center"/>
      <protection hidden="1"/>
    </xf>
    <xf numFmtId="164" fontId="26" fillId="46" borderId="27" xfId="0" applyNumberFormat="1" applyFont="1" applyFill="1" applyBorder="1" applyAlignment="1" applyProtection="1">
      <alignment horizontal="center" vertical="center"/>
      <protection hidden="1"/>
    </xf>
    <xf numFmtId="3" fontId="45" fillId="46" borderId="28" xfId="0" applyNumberFormat="1" applyFont="1" applyFill="1" applyBorder="1" applyAlignment="1" applyProtection="1">
      <alignment horizontal="center" vertical="center"/>
      <protection hidden="1"/>
    </xf>
    <xf numFmtId="164" fontId="26" fillId="46" borderId="24" xfId="0" applyNumberFormat="1" applyFont="1" applyFill="1" applyBorder="1" applyAlignment="1" applyProtection="1">
      <alignment horizontal="center" vertical="center"/>
      <protection hidden="1"/>
    </xf>
    <xf numFmtId="0" fontId="26" fillId="46" borderId="35" xfId="0" applyNumberFormat="1" applyFont="1" applyFill="1" applyBorder="1" applyAlignment="1" applyProtection="1">
      <alignment horizontal="center" vertical="center"/>
      <protection hidden="1"/>
    </xf>
    <xf numFmtId="164" fontId="26" fillId="46" borderId="36" xfId="0" applyNumberFormat="1" applyFont="1" applyFill="1" applyBorder="1" applyAlignment="1" applyProtection="1">
      <alignment horizontal="center" vertical="center"/>
      <protection hidden="1"/>
    </xf>
    <xf numFmtId="0" fontId="26" fillId="46" borderId="26" xfId="0" applyFont="1" applyFill="1" applyBorder="1" applyAlignment="1" applyProtection="1">
      <alignment vertical="center"/>
      <protection hidden="1"/>
    </xf>
    <xf numFmtId="0" fontId="25" fillId="46" borderId="27" xfId="0" applyFont="1" applyFill="1" applyBorder="1" applyAlignment="1" applyProtection="1">
      <alignment vertical="center"/>
      <protection hidden="1"/>
    </xf>
    <xf numFmtId="0" fontId="26" fillId="59" borderId="27" xfId="0" applyNumberFormat="1" applyFont="1" applyFill="1" applyBorder="1" applyAlignment="1" applyProtection="1">
      <alignment horizontal="right"/>
      <protection hidden="1"/>
    </xf>
    <xf numFmtId="0" fontId="25" fillId="59" borderId="29" xfId="0" applyFont="1" applyFill="1" applyBorder="1" applyAlignment="1" applyProtection="1">
      <alignment vertical="center"/>
      <protection hidden="1"/>
    </xf>
    <xf numFmtId="0" fontId="45" fillId="59" borderId="25" xfId="0" applyNumberFormat="1" applyFont="1" applyFill="1" applyBorder="1" applyAlignment="1" applyProtection="1">
      <alignment vertical="center"/>
      <protection hidden="1"/>
    </xf>
    <xf numFmtId="165" fontId="25" fillId="39" borderId="11" xfId="0" applyNumberFormat="1" applyFont="1" applyFill="1" applyBorder="1" applyAlignment="1" applyProtection="1">
      <alignment horizontal="right" vertical="center" wrapText="1" indent="1"/>
      <protection hidden="1"/>
    </xf>
    <xf numFmtId="165" fontId="37" fillId="56" borderId="11" xfId="0" applyNumberFormat="1" applyFont="1" applyFill="1" applyBorder="1" applyAlignment="1" applyProtection="1">
      <alignment horizontal="right" vertical="center" wrapText="1" indent="1"/>
      <protection hidden="1"/>
    </xf>
    <xf numFmtId="164" fontId="25" fillId="36" borderId="61" xfId="0" applyNumberFormat="1" applyFont="1" applyFill="1" applyBorder="1" applyAlignment="1" applyProtection="1">
      <alignment horizontal="center" vertical="center"/>
      <protection hidden="1"/>
    </xf>
    <xf numFmtId="0" fontId="25" fillId="36" borderId="45" xfId="0" applyNumberFormat="1" applyFont="1" applyFill="1" applyBorder="1" applyAlignment="1" applyProtection="1">
      <alignment horizontal="center" vertical="center"/>
      <protection hidden="1"/>
    </xf>
    <xf numFmtId="164" fontId="25" fillId="36" borderId="39" xfId="0" applyNumberFormat="1" applyFont="1" applyFill="1" applyBorder="1" applyAlignment="1" applyProtection="1">
      <alignment horizontal="center" vertical="center"/>
      <protection hidden="1"/>
    </xf>
    <xf numFmtId="0" fontId="25" fillId="36" borderId="46" xfId="0" applyNumberFormat="1" applyFont="1" applyFill="1" applyBorder="1" applyAlignment="1" applyProtection="1">
      <alignment horizontal="center" vertical="center"/>
      <protection hidden="1"/>
    </xf>
    <xf numFmtId="164" fontId="25" fillId="36" borderId="38" xfId="0" applyNumberFormat="1" applyFont="1" applyFill="1" applyBorder="1" applyAlignment="1" applyProtection="1">
      <alignment horizontal="center" vertical="center"/>
      <protection hidden="1"/>
    </xf>
    <xf numFmtId="0" fontId="25" fillId="36" borderId="111" xfId="0" applyNumberFormat="1" applyFont="1" applyFill="1" applyBorder="1" applyAlignment="1" applyProtection="1">
      <alignment horizontal="center" vertical="center"/>
      <protection hidden="1"/>
    </xf>
    <xf numFmtId="164" fontId="25" fillId="36" borderId="111" xfId="0" applyNumberFormat="1" applyFont="1" applyFill="1" applyBorder="1" applyAlignment="1" applyProtection="1">
      <alignment horizontal="center" vertical="center"/>
      <protection hidden="1"/>
    </xf>
    <xf numFmtId="3" fontId="47" fillId="42" borderId="27" xfId="0" applyNumberFormat="1" applyFont="1" applyFill="1" applyBorder="1" applyAlignment="1" applyProtection="1">
      <alignment vertical="center"/>
      <protection hidden="1"/>
    </xf>
    <xf numFmtId="164" fontId="25" fillId="42" borderId="61" xfId="0" applyNumberFormat="1" applyFont="1" applyFill="1" applyBorder="1" applyAlignment="1" applyProtection="1">
      <alignment horizontal="center" vertical="center"/>
      <protection hidden="1"/>
    </xf>
    <xf numFmtId="0" fontId="25" fillId="42" borderId="45" xfId="0" applyNumberFormat="1" applyFont="1" applyFill="1" applyBorder="1" applyAlignment="1" applyProtection="1">
      <alignment horizontal="center" vertical="center"/>
      <protection hidden="1"/>
    </xf>
    <xf numFmtId="164" fontId="25" fillId="42" borderId="39" xfId="0" applyNumberFormat="1" applyFont="1" applyFill="1" applyBorder="1" applyAlignment="1" applyProtection="1">
      <alignment horizontal="center" vertical="center"/>
      <protection hidden="1"/>
    </xf>
    <xf numFmtId="0" fontId="25" fillId="42" borderId="46" xfId="0" applyNumberFormat="1" applyFont="1" applyFill="1" applyBorder="1" applyAlignment="1" applyProtection="1">
      <alignment horizontal="center" vertical="center"/>
      <protection hidden="1"/>
    </xf>
    <xf numFmtId="164" fontId="25" fillId="42" borderId="38" xfId="0" applyNumberFormat="1" applyFont="1" applyFill="1" applyBorder="1" applyAlignment="1" applyProtection="1">
      <alignment horizontal="center" vertical="center"/>
      <protection hidden="1"/>
    </xf>
    <xf numFmtId="0" fontId="25" fillId="42" borderId="111" xfId="0" applyNumberFormat="1" applyFont="1" applyFill="1" applyBorder="1" applyAlignment="1" applyProtection="1">
      <alignment horizontal="center" vertical="center"/>
      <protection hidden="1"/>
    </xf>
    <xf numFmtId="164" fontId="25" fillId="42" borderId="111" xfId="0" applyNumberFormat="1" applyFont="1" applyFill="1" applyBorder="1" applyAlignment="1" applyProtection="1">
      <alignment horizontal="center" vertical="center"/>
      <protection hidden="1"/>
    </xf>
    <xf numFmtId="3" fontId="47" fillId="39" borderId="27" xfId="0" applyNumberFormat="1" applyFont="1" applyFill="1" applyBorder="1" applyAlignment="1" applyProtection="1">
      <alignment vertical="center"/>
      <protection hidden="1"/>
    </xf>
    <xf numFmtId="164" fontId="25" fillId="39" borderId="61" xfId="0" applyNumberFormat="1" applyFont="1" applyFill="1" applyBorder="1" applyAlignment="1" applyProtection="1">
      <alignment horizontal="center" vertical="center"/>
      <protection hidden="1"/>
    </xf>
    <xf numFmtId="0" fontId="25" fillId="39" borderId="45" xfId="0" applyNumberFormat="1" applyFont="1" applyFill="1" applyBorder="1" applyAlignment="1" applyProtection="1">
      <alignment horizontal="center" vertical="center"/>
      <protection hidden="1"/>
    </xf>
    <xf numFmtId="164" fontId="25" fillId="39" borderId="39" xfId="0" applyNumberFormat="1" applyFont="1" applyFill="1" applyBorder="1" applyAlignment="1" applyProtection="1">
      <alignment horizontal="center" vertical="center"/>
      <protection hidden="1"/>
    </xf>
    <xf numFmtId="0" fontId="25" fillId="39" borderId="46" xfId="0" applyNumberFormat="1" applyFont="1" applyFill="1" applyBorder="1" applyAlignment="1" applyProtection="1">
      <alignment horizontal="center" vertical="center"/>
      <protection hidden="1"/>
    </xf>
    <xf numFmtId="164" fontId="25" fillId="39" borderId="38" xfId="0" applyNumberFormat="1" applyFont="1" applyFill="1" applyBorder="1" applyAlignment="1" applyProtection="1">
      <alignment horizontal="center" vertical="center"/>
      <protection hidden="1"/>
    </xf>
    <xf numFmtId="0" fontId="25" fillId="39" borderId="111" xfId="0" applyNumberFormat="1" applyFont="1" applyFill="1" applyBorder="1" applyAlignment="1" applyProtection="1">
      <alignment horizontal="center" vertical="center"/>
      <protection hidden="1"/>
    </xf>
    <xf numFmtId="164" fontId="25" fillId="39" borderId="111" xfId="0" applyNumberFormat="1" applyFont="1" applyFill="1" applyBorder="1" applyAlignment="1" applyProtection="1">
      <alignment horizontal="center" vertical="center"/>
      <protection hidden="1"/>
    </xf>
    <xf numFmtId="164" fontId="26" fillId="37" borderId="21" xfId="0" applyNumberFormat="1" applyFont="1" applyFill="1" applyBorder="1" applyAlignment="1" applyProtection="1">
      <alignment horizontal="center" vertical="center"/>
      <protection hidden="1"/>
    </xf>
    <xf numFmtId="0" fontId="26" fillId="37" borderId="26" xfId="0" applyNumberFormat="1" applyFont="1" applyFill="1" applyBorder="1" applyAlignment="1" applyProtection="1">
      <alignment horizontal="center" vertical="center"/>
      <protection hidden="1"/>
    </xf>
    <xf numFmtId="164" fontId="26" fillId="37" borderId="28" xfId="0" applyNumberFormat="1" applyFont="1" applyFill="1" applyBorder="1" applyAlignment="1" applyProtection="1">
      <alignment horizontal="center" vertical="center"/>
      <protection hidden="1"/>
    </xf>
    <xf numFmtId="164" fontId="26" fillId="37" borderId="26" xfId="0" applyNumberFormat="1" applyFont="1" applyFill="1" applyBorder="1" applyAlignment="1" applyProtection="1">
      <alignment horizontal="center" vertical="center"/>
      <protection hidden="1"/>
    </xf>
    <xf numFmtId="164" fontId="26" fillId="37" borderId="27" xfId="0" applyNumberFormat="1" applyFont="1" applyFill="1" applyBorder="1" applyAlignment="1" applyProtection="1">
      <alignment horizontal="center" vertical="center"/>
      <protection hidden="1"/>
    </xf>
    <xf numFmtId="3" fontId="45" fillId="37" borderId="28" xfId="0" applyNumberFormat="1" applyFont="1" applyFill="1" applyBorder="1" applyAlignment="1" applyProtection="1">
      <alignment horizontal="center" vertical="center"/>
      <protection hidden="1"/>
    </xf>
    <xf numFmtId="164" fontId="26" fillId="37" borderId="24" xfId="0" applyNumberFormat="1" applyFont="1" applyFill="1" applyBorder="1" applyAlignment="1" applyProtection="1">
      <alignment horizontal="center" vertical="center"/>
      <protection hidden="1"/>
    </xf>
    <xf numFmtId="0" fontId="26" fillId="37" borderId="35" xfId="0" applyNumberFormat="1" applyFont="1" applyFill="1" applyBorder="1" applyAlignment="1" applyProtection="1">
      <alignment horizontal="center" vertical="center"/>
      <protection hidden="1"/>
    </xf>
    <xf numFmtId="164" fontId="26" fillId="37" borderId="36" xfId="0" applyNumberFormat="1" applyFont="1" applyFill="1" applyBorder="1" applyAlignment="1" applyProtection="1">
      <alignment horizontal="center" vertical="center"/>
      <protection hidden="1"/>
    </xf>
    <xf numFmtId="0" fontId="26" fillId="37" borderId="26" xfId="0" applyFont="1" applyFill="1" applyBorder="1" applyAlignment="1" applyProtection="1">
      <alignment vertical="center"/>
      <protection hidden="1"/>
    </xf>
    <xf numFmtId="0" fontId="25" fillId="37" borderId="27" xfId="0" applyFont="1" applyFill="1" applyBorder="1" applyAlignment="1" applyProtection="1">
      <alignment vertical="center"/>
      <protection hidden="1"/>
    </xf>
    <xf numFmtId="0" fontId="25" fillId="56" borderId="29" xfId="0" applyFont="1" applyFill="1" applyBorder="1" applyAlignment="1" applyProtection="1">
      <alignment vertical="center"/>
      <protection hidden="1"/>
    </xf>
    <xf numFmtId="0" fontId="26" fillId="56" borderId="27" xfId="0" applyNumberFormat="1" applyFont="1" applyFill="1" applyBorder="1" applyAlignment="1" applyProtection="1">
      <alignment horizontal="right"/>
      <protection hidden="1"/>
    </xf>
    <xf numFmtId="0" fontId="45" fillId="56" borderId="25" xfId="0" applyNumberFormat="1" applyFont="1" applyFill="1" applyBorder="1" applyAlignment="1" applyProtection="1">
      <alignment vertical="center"/>
      <protection hidden="1"/>
    </xf>
    <xf numFmtId="0" fontId="26" fillId="56" borderId="43" xfId="0" applyFont="1" applyFill="1" applyBorder="1" applyAlignment="1" applyProtection="1">
      <alignment horizontal="center" vertical="center"/>
      <protection hidden="1"/>
    </xf>
    <xf numFmtId="165" fontId="25" fillId="42" borderId="11" xfId="0" applyNumberFormat="1" applyFont="1" applyFill="1" applyBorder="1" applyAlignment="1" applyProtection="1">
      <alignment horizontal="right" vertical="center" wrapText="1" indent="1"/>
      <protection hidden="1"/>
    </xf>
    <xf numFmtId="165" fontId="37" fillId="57" borderId="11" xfId="0" applyNumberFormat="1" applyFont="1" applyFill="1" applyBorder="1" applyAlignment="1" applyProtection="1">
      <alignment horizontal="right" vertical="center" wrapText="1" indent="1"/>
      <protection hidden="1"/>
    </xf>
    <xf numFmtId="164" fontId="26" fillId="44" borderId="21" xfId="0" applyNumberFormat="1" applyFont="1" applyFill="1" applyBorder="1" applyAlignment="1" applyProtection="1">
      <alignment horizontal="center" vertical="center"/>
      <protection hidden="1"/>
    </xf>
    <xf numFmtId="0" fontId="26" fillId="44" borderId="26" xfId="0" applyNumberFormat="1" applyFont="1" applyFill="1" applyBorder="1" applyAlignment="1" applyProtection="1">
      <alignment horizontal="center" vertical="center"/>
      <protection hidden="1"/>
    </xf>
    <xf numFmtId="164" fontId="26" fillId="44" borderId="28" xfId="0" applyNumberFormat="1" applyFont="1" applyFill="1" applyBorder="1" applyAlignment="1" applyProtection="1">
      <alignment horizontal="center" vertical="center"/>
      <protection hidden="1"/>
    </xf>
    <xf numFmtId="164" fontId="26" fillId="44" borderId="26" xfId="0" applyNumberFormat="1" applyFont="1" applyFill="1" applyBorder="1" applyAlignment="1" applyProtection="1">
      <alignment horizontal="center" vertical="center"/>
      <protection hidden="1"/>
    </xf>
    <xf numFmtId="164" fontId="26" fillId="44" borderId="27" xfId="0" applyNumberFormat="1" applyFont="1" applyFill="1" applyBorder="1" applyAlignment="1" applyProtection="1">
      <alignment horizontal="center" vertical="center"/>
      <protection hidden="1"/>
    </xf>
    <xf numFmtId="3" fontId="45" fillId="44" borderId="28" xfId="0" applyNumberFormat="1" applyFont="1" applyFill="1" applyBorder="1" applyAlignment="1" applyProtection="1">
      <alignment horizontal="center" vertical="center"/>
      <protection hidden="1"/>
    </xf>
    <xf numFmtId="164" fontId="26" fillId="44" borderId="24" xfId="0" applyNumberFormat="1" applyFont="1" applyFill="1" applyBorder="1" applyAlignment="1" applyProtection="1">
      <alignment horizontal="center" vertical="center"/>
      <protection hidden="1"/>
    </xf>
    <xf numFmtId="0" fontId="26" fillId="44" borderId="35" xfId="0" applyNumberFormat="1" applyFont="1" applyFill="1" applyBorder="1" applyAlignment="1" applyProtection="1">
      <alignment horizontal="center" vertical="center"/>
      <protection hidden="1"/>
    </xf>
    <xf numFmtId="164" fontId="26" fillId="44" borderId="36" xfId="0" applyNumberFormat="1" applyFont="1" applyFill="1" applyBorder="1" applyAlignment="1" applyProtection="1">
      <alignment horizontal="center" vertical="center"/>
      <protection hidden="1"/>
    </xf>
    <xf numFmtId="0" fontId="26" fillId="44" borderId="26" xfId="0" applyFont="1" applyFill="1" applyBorder="1" applyAlignment="1" applyProtection="1">
      <alignment vertical="center"/>
      <protection hidden="1"/>
    </xf>
    <xf numFmtId="0" fontId="25" fillId="44" borderId="27" xfId="0" applyFont="1" applyFill="1" applyBorder="1" applyAlignment="1" applyProtection="1">
      <alignment vertical="center"/>
      <protection hidden="1"/>
    </xf>
    <xf numFmtId="0" fontId="26" fillId="57" borderId="27" xfId="0" applyNumberFormat="1" applyFont="1" applyFill="1" applyBorder="1" applyAlignment="1" applyProtection="1">
      <alignment horizontal="right"/>
      <protection hidden="1"/>
    </xf>
    <xf numFmtId="0" fontId="25" fillId="57" borderId="29" xfId="0" applyFont="1" applyFill="1" applyBorder="1" applyAlignment="1" applyProtection="1">
      <alignment vertical="center"/>
      <protection hidden="1"/>
    </xf>
    <xf numFmtId="0" fontId="45" fillId="57" borderId="25" xfId="0" applyNumberFormat="1" applyFont="1" applyFill="1" applyBorder="1" applyAlignment="1" applyProtection="1">
      <alignment vertical="center"/>
      <protection hidden="1"/>
    </xf>
    <xf numFmtId="165" fontId="25" fillId="36" borderId="11" xfId="0" applyNumberFormat="1" applyFont="1" applyFill="1" applyBorder="1" applyAlignment="1" applyProtection="1">
      <alignment horizontal="right" vertical="center" wrapText="1" indent="1"/>
      <protection hidden="1"/>
    </xf>
    <xf numFmtId="3" fontId="45" fillId="36" borderId="27" xfId="0" applyNumberFormat="1" applyFont="1" applyFill="1" applyBorder="1" applyAlignment="1" applyProtection="1">
      <alignment vertical="center"/>
      <protection hidden="1"/>
    </xf>
    <xf numFmtId="0" fontId="45" fillId="36" borderId="0" xfId="0" applyFont="1" applyFill="1" applyBorder="1" applyAlignment="1" applyProtection="1">
      <alignment horizontal="center" vertical="center"/>
      <protection hidden="1"/>
    </xf>
    <xf numFmtId="164" fontId="26" fillId="45" borderId="21" xfId="0" applyNumberFormat="1" applyFont="1" applyFill="1" applyBorder="1" applyAlignment="1" applyProtection="1">
      <alignment horizontal="center" vertical="center"/>
      <protection hidden="1"/>
    </xf>
    <xf numFmtId="0" fontId="26" fillId="45" borderId="26" xfId="0" applyNumberFormat="1" applyFont="1" applyFill="1" applyBorder="1" applyAlignment="1" applyProtection="1">
      <alignment horizontal="center" vertical="center"/>
      <protection hidden="1"/>
    </xf>
    <xf numFmtId="164" fontId="26" fillId="45" borderId="28" xfId="0" applyNumberFormat="1" applyFont="1" applyFill="1" applyBorder="1" applyAlignment="1" applyProtection="1">
      <alignment horizontal="center" vertical="center"/>
      <protection hidden="1"/>
    </xf>
    <xf numFmtId="164" fontId="26" fillId="45" borderId="26" xfId="0" applyNumberFormat="1" applyFont="1" applyFill="1" applyBorder="1" applyAlignment="1" applyProtection="1">
      <alignment horizontal="center" vertical="center"/>
      <protection hidden="1"/>
    </xf>
    <xf numFmtId="164" fontId="26" fillId="45" borderId="27" xfId="0" applyNumberFormat="1" applyFont="1" applyFill="1" applyBorder="1" applyAlignment="1" applyProtection="1">
      <alignment horizontal="center" vertical="center"/>
      <protection hidden="1"/>
    </xf>
    <xf numFmtId="3" fontId="45" fillId="45" borderId="28" xfId="0" applyNumberFormat="1" applyFont="1" applyFill="1" applyBorder="1" applyAlignment="1" applyProtection="1">
      <alignment horizontal="center" vertical="center"/>
      <protection hidden="1"/>
    </xf>
    <xf numFmtId="164" fontId="26" fillId="45" borderId="24" xfId="0" applyNumberFormat="1" applyFont="1" applyFill="1" applyBorder="1" applyAlignment="1" applyProtection="1">
      <alignment horizontal="center" vertical="center"/>
      <protection hidden="1"/>
    </xf>
    <xf numFmtId="0" fontId="26" fillId="45" borderId="35" xfId="0" applyNumberFormat="1" applyFont="1" applyFill="1" applyBorder="1" applyAlignment="1" applyProtection="1">
      <alignment horizontal="center" vertical="center"/>
      <protection hidden="1"/>
    </xf>
    <xf numFmtId="164" fontId="26" fillId="45" borderId="36" xfId="0" applyNumberFormat="1" applyFont="1" applyFill="1" applyBorder="1" applyAlignment="1" applyProtection="1">
      <alignment horizontal="center" vertical="center"/>
      <protection hidden="1"/>
    </xf>
    <xf numFmtId="0" fontId="26" fillId="45" borderId="26" xfId="0" applyFont="1" applyFill="1" applyBorder="1" applyAlignment="1" applyProtection="1">
      <alignment vertical="center"/>
      <protection hidden="1"/>
    </xf>
    <xf numFmtId="0" fontId="25" fillId="45" borderId="27" xfId="0" applyFont="1" applyFill="1" applyBorder="1" applyAlignment="1" applyProtection="1">
      <alignment vertical="center"/>
      <protection hidden="1"/>
    </xf>
    <xf numFmtId="0" fontId="26" fillId="54" borderId="27" xfId="0" applyNumberFormat="1" applyFont="1" applyFill="1" applyBorder="1" applyAlignment="1" applyProtection="1">
      <alignment horizontal="right"/>
      <protection hidden="1"/>
    </xf>
    <xf numFmtId="0" fontId="25" fillId="54" borderId="29" xfId="0" applyFont="1" applyFill="1" applyBorder="1" applyAlignment="1" applyProtection="1">
      <alignment vertical="center"/>
      <protection hidden="1"/>
    </xf>
    <xf numFmtId="0" fontId="45" fillId="54" borderId="25" xfId="0" applyNumberFormat="1" applyFont="1" applyFill="1" applyBorder="1" applyAlignment="1" applyProtection="1">
      <alignment vertical="center"/>
      <protection hidden="1"/>
    </xf>
    <xf numFmtId="0" fontId="25" fillId="38" borderId="81" xfId="0" applyFont="1" applyFill="1" applyBorder="1" applyAlignment="1" applyProtection="1">
      <alignment horizontal="center" vertical="center" textRotation="90"/>
      <protection hidden="1"/>
    </xf>
    <xf numFmtId="164" fontId="62" fillId="38" borderId="11" xfId="0" applyNumberFormat="1" applyFont="1" applyFill="1" applyBorder="1" applyAlignment="1" applyProtection="1">
      <alignment horizontal="center" vertical="center" wrapText="1"/>
      <protection hidden="1"/>
    </xf>
    <xf numFmtId="0" fontId="25" fillId="55" borderId="11" xfId="0" applyFont="1" applyFill="1" applyBorder="1" applyAlignment="1" applyProtection="1">
      <alignment horizontal="center" vertical="center" wrapText="1"/>
      <protection hidden="1"/>
    </xf>
    <xf numFmtId="0" fontId="25" fillId="55" borderId="56" xfId="0" applyFont="1" applyFill="1" applyBorder="1" applyAlignment="1" applyProtection="1">
      <alignment horizontal="center" vertical="center" wrapText="1"/>
      <protection hidden="1"/>
    </xf>
    <xf numFmtId="164" fontId="38" fillId="38" borderId="12" xfId="0" applyNumberFormat="1" applyFont="1" applyFill="1" applyBorder="1" applyAlignment="1" applyProtection="1">
      <alignment horizontal="right" vertical="center" wrapText="1"/>
      <protection hidden="1"/>
    </xf>
    <xf numFmtId="0" fontId="37" fillId="35" borderId="31" xfId="0" applyFont="1" applyFill="1" applyBorder="1" applyAlignment="1" applyProtection="1">
      <alignment horizontal="center" vertical="center" wrapText="1"/>
      <protection hidden="1"/>
    </xf>
    <xf numFmtId="0" fontId="37" fillId="35" borderId="32" xfId="0" applyFont="1" applyFill="1" applyBorder="1" applyAlignment="1" applyProtection="1">
      <alignment horizontal="center" vertical="center" wrapText="1"/>
      <protection hidden="1"/>
    </xf>
    <xf numFmtId="164" fontId="62" fillId="38" borderId="37" xfId="0" applyNumberFormat="1" applyFont="1" applyFill="1" applyBorder="1" applyAlignment="1" applyProtection="1">
      <alignment horizontal="center" vertical="center" wrapText="1"/>
      <protection hidden="1"/>
    </xf>
    <xf numFmtId="164" fontId="62" fillId="38" borderId="56" xfId="0" applyNumberFormat="1" applyFont="1" applyFill="1" applyBorder="1" applyAlignment="1" applyProtection="1">
      <alignment horizontal="center" vertical="center" wrapText="1"/>
      <protection hidden="1"/>
    </xf>
    <xf numFmtId="164" fontId="62" fillId="38" borderId="34" xfId="0" applyNumberFormat="1" applyFont="1" applyFill="1" applyBorder="1" applyAlignment="1" applyProtection="1">
      <alignment horizontal="center" vertical="center" wrapText="1"/>
      <protection hidden="1"/>
    </xf>
    <xf numFmtId="0" fontId="37" fillId="35" borderId="45" xfId="0" applyFont="1" applyFill="1" applyBorder="1" applyAlignment="1" applyProtection="1">
      <alignment horizontal="center" vertical="center" wrapText="1"/>
      <protection hidden="1"/>
    </xf>
    <xf numFmtId="164" fontId="37" fillId="55" borderId="46" xfId="0" applyNumberFormat="1" applyFont="1" applyFill="1" applyBorder="1" applyAlignment="1" applyProtection="1">
      <alignment horizontal="right" vertical="center" wrapText="1"/>
      <protection hidden="1"/>
    </xf>
    <xf numFmtId="164" fontId="37" fillId="55" borderId="111" xfId="0" applyNumberFormat="1" applyFont="1" applyFill="1" applyBorder="1" applyAlignment="1" applyProtection="1">
      <alignment horizontal="right" vertical="center" wrapText="1"/>
      <protection hidden="1"/>
    </xf>
    <xf numFmtId="164" fontId="38" fillId="38" borderId="30" xfId="0" applyNumberFormat="1" applyFont="1" applyFill="1" applyBorder="1" applyAlignment="1" applyProtection="1">
      <alignment horizontal="right" vertical="center" wrapText="1"/>
      <protection hidden="1"/>
    </xf>
    <xf numFmtId="164" fontId="62" fillId="38" borderId="31" xfId="0" applyNumberFormat="1" applyFont="1" applyFill="1" applyBorder="1" applyAlignment="1" applyProtection="1">
      <alignment horizontal="center" vertical="center" wrapText="1"/>
      <protection hidden="1"/>
    </xf>
    <xf numFmtId="164" fontId="62" fillId="38" borderId="32" xfId="0" applyNumberFormat="1" applyFont="1" applyFill="1" applyBorder="1" applyAlignment="1" applyProtection="1">
      <alignment horizontal="center" vertical="center" wrapText="1"/>
      <protection hidden="1"/>
    </xf>
    <xf numFmtId="164" fontId="38" fillId="38" borderId="100" xfId="0" applyNumberFormat="1" applyFont="1" applyFill="1" applyBorder="1" applyAlignment="1" applyProtection="1">
      <alignment horizontal="right" vertical="center" wrapText="1"/>
      <protection hidden="1"/>
    </xf>
    <xf numFmtId="164" fontId="38" fillId="38" borderId="33" xfId="0" applyNumberFormat="1" applyFont="1" applyFill="1" applyBorder="1" applyAlignment="1" applyProtection="1">
      <alignment horizontal="right" vertical="center" wrapText="1"/>
      <protection hidden="1"/>
    </xf>
    <xf numFmtId="164" fontId="38" fillId="38" borderId="59" xfId="0" applyNumberFormat="1" applyFont="1" applyFill="1" applyBorder="1" applyAlignment="1" applyProtection="1">
      <alignment horizontal="right" vertical="center" wrapText="1"/>
      <protection hidden="1"/>
    </xf>
    <xf numFmtId="164" fontId="38" fillId="38" borderId="57" xfId="0" applyNumberFormat="1" applyFont="1" applyFill="1" applyBorder="1" applyAlignment="1" applyProtection="1">
      <alignment horizontal="right" vertical="center" wrapText="1"/>
      <protection hidden="1"/>
    </xf>
    <xf numFmtId="0" fontId="26" fillId="38" borderId="59" xfId="0" applyFont="1" applyFill="1" applyBorder="1" applyAlignment="1" applyProtection="1">
      <alignment horizontal="center" vertical="center" wrapText="1"/>
      <protection hidden="1"/>
    </xf>
    <xf numFmtId="1" fontId="26" fillId="55" borderId="11" xfId="0" applyNumberFormat="1" applyFont="1" applyFill="1" applyBorder="1" applyAlignment="1" applyProtection="1">
      <alignment horizontal="center" vertical="center" wrapText="1"/>
      <protection hidden="1"/>
    </xf>
    <xf numFmtId="4" fontId="26" fillId="55" borderId="11" xfId="0" applyNumberFormat="1" applyFont="1" applyFill="1" applyBorder="1" applyAlignment="1" applyProtection="1">
      <alignment horizontal="center" vertical="center" wrapText="1"/>
      <protection hidden="1"/>
    </xf>
    <xf numFmtId="1" fontId="26" fillId="55" borderId="56" xfId="0" applyNumberFormat="1" applyFont="1" applyFill="1" applyBorder="1" applyAlignment="1" applyProtection="1">
      <alignment horizontal="center" vertical="center" wrapText="1"/>
      <protection hidden="1"/>
    </xf>
    <xf numFmtId="0" fontId="26" fillId="38" borderId="31" xfId="0" applyFont="1" applyFill="1" applyBorder="1" applyAlignment="1" applyProtection="1">
      <alignment horizontal="center" vertical="center" wrapText="1"/>
      <protection hidden="1"/>
    </xf>
    <xf numFmtId="1" fontId="26" fillId="64" borderId="12" xfId="0" applyNumberFormat="1" applyFont="1" applyFill="1" applyBorder="1" applyAlignment="1" applyProtection="1">
      <alignment horizontal="center" vertical="center" wrapText="1"/>
      <protection hidden="1"/>
    </xf>
    <xf numFmtId="4" fontId="26" fillId="64" borderId="12" xfId="0" applyNumberFormat="1" applyFont="1" applyFill="1" applyBorder="1" applyAlignment="1" applyProtection="1">
      <alignment horizontal="center" vertical="center" wrapText="1"/>
      <protection hidden="1"/>
    </xf>
    <xf numFmtId="1" fontId="26" fillId="64" borderId="57" xfId="0" applyNumberFormat="1" applyFont="1" applyFill="1" applyBorder="1" applyAlignment="1" applyProtection="1">
      <alignment horizontal="center" vertical="center" wrapText="1"/>
      <protection hidden="1"/>
    </xf>
    <xf numFmtId="0" fontId="39" fillId="33" borderId="0" xfId="0" applyFont="1" applyFill="1" applyAlignment="1" applyProtection="1">
      <alignment horizontal="center" vertical="center"/>
      <protection hidden="1"/>
    </xf>
    <xf numFmtId="0" fontId="25" fillId="38" borderId="16" xfId="0" applyFont="1" applyFill="1" applyBorder="1" applyAlignment="1" applyProtection="1">
      <alignment horizontal="left" vertical="center" wrapText="1"/>
      <protection hidden="1"/>
    </xf>
    <xf numFmtId="0" fontId="25" fillId="43" borderId="16" xfId="0" applyFont="1" applyFill="1" applyBorder="1" applyAlignment="1" applyProtection="1">
      <alignment horizontal="left" vertical="center" wrapText="1"/>
      <protection hidden="1"/>
    </xf>
    <xf numFmtId="0" fontId="25" fillId="39" borderId="16" xfId="0" applyFont="1" applyFill="1" applyBorder="1" applyAlignment="1" applyProtection="1">
      <alignment horizontal="left" vertical="center" wrapText="1"/>
      <protection hidden="1"/>
    </xf>
    <xf numFmtId="0" fontId="25" fillId="42" borderId="16" xfId="0" applyFont="1" applyFill="1" applyBorder="1" applyAlignment="1" applyProtection="1">
      <alignment horizontal="left" vertical="center" wrapText="1"/>
      <protection hidden="1"/>
    </xf>
    <xf numFmtId="0" fontId="25" fillId="36" borderId="16" xfId="0" applyFont="1" applyFill="1" applyBorder="1" applyAlignment="1" applyProtection="1">
      <alignment horizontal="left" vertical="center" wrapText="1"/>
      <protection hidden="1"/>
    </xf>
    <xf numFmtId="164" fontId="37" fillId="38" borderId="45" xfId="0" applyNumberFormat="1" applyFont="1" applyFill="1" applyBorder="1" applyAlignment="1" applyProtection="1">
      <alignment horizontal="right" vertical="center" wrapText="1"/>
      <protection hidden="1"/>
    </xf>
    <xf numFmtId="0" fontId="37" fillId="65" borderId="66" xfId="0" applyFont="1" applyFill="1" applyBorder="1" applyAlignment="1" applyProtection="1">
      <alignment horizontal="center" vertical="center"/>
      <protection hidden="1"/>
    </xf>
    <xf numFmtId="0" fontId="37" fillId="65" borderId="64" xfId="0" applyFont="1" applyFill="1" applyBorder="1" applyAlignment="1" applyProtection="1">
      <alignment horizontal="center" vertical="center"/>
      <protection hidden="1"/>
    </xf>
    <xf numFmtId="0" fontId="67" fillId="40" borderId="0" xfId="0" applyFont="1" applyFill="1" applyBorder="1" applyAlignment="1" applyProtection="1">
      <alignment horizontal="center" vertical="center" wrapText="1"/>
      <protection hidden="1"/>
    </xf>
    <xf numFmtId="164" fontId="67" fillId="40" borderId="0" xfId="0" applyNumberFormat="1" applyFont="1" applyFill="1" applyBorder="1" applyAlignment="1" applyProtection="1">
      <alignment horizontal="center" vertical="center"/>
      <protection hidden="1"/>
    </xf>
    <xf numFmtId="0" fontId="37" fillId="0" borderId="11" xfId="0" applyFont="1" applyFill="1" applyBorder="1" applyAlignment="1" applyProtection="1">
      <alignment horizontal="center" vertical="center"/>
      <protection locked="0"/>
    </xf>
    <xf numFmtId="164" fontId="37" fillId="0" borderId="11" xfId="0" applyNumberFormat="1" applyFont="1" applyFill="1" applyBorder="1" applyAlignment="1" applyProtection="1">
      <alignment horizontal="center" vertical="center"/>
      <protection locked="0"/>
    </xf>
    <xf numFmtId="0" fontId="37" fillId="0" borderId="65" xfId="0" applyFont="1" applyFill="1" applyBorder="1" applyAlignment="1" applyProtection="1">
      <alignment horizontal="center" vertical="center"/>
      <protection locked="0"/>
    </xf>
    <xf numFmtId="0" fontId="37" fillId="0" borderId="64" xfId="0" applyFont="1" applyFill="1" applyBorder="1" applyAlignment="1" applyProtection="1">
      <alignment horizontal="center" vertical="center"/>
      <protection locked="0"/>
    </xf>
    <xf numFmtId="0" fontId="26" fillId="55" borderId="25" xfId="0" applyFont="1" applyFill="1" applyBorder="1" applyAlignment="1" applyProtection="1">
      <alignment horizontal="center" vertical="center"/>
      <protection hidden="1"/>
    </xf>
    <xf numFmtId="0" fontId="26" fillId="58" borderId="25" xfId="0" applyFont="1" applyFill="1" applyBorder="1" applyAlignment="1" applyProtection="1">
      <alignment horizontal="center" vertical="center"/>
      <protection hidden="1"/>
    </xf>
    <xf numFmtId="164" fontId="70" fillId="41" borderId="43" xfId="0" applyNumberFormat="1" applyFont="1" applyFill="1" applyBorder="1" applyAlignment="1" applyProtection="1">
      <alignment horizontal="center" vertical="center"/>
      <protection hidden="1"/>
    </xf>
    <xf numFmtId="164" fontId="66" fillId="35" borderId="43" xfId="0" applyNumberFormat="1" applyFont="1" applyFill="1" applyBorder="1" applyAlignment="1" applyProtection="1">
      <alignment horizontal="center" vertical="center"/>
      <protection hidden="1"/>
    </xf>
    <xf numFmtId="0" fontId="71" fillId="38" borderId="0" xfId="0" applyFont="1" applyFill="1" applyBorder="1" applyAlignment="1" applyProtection="1">
      <alignment horizontal="center" vertical="center" wrapText="1"/>
      <protection hidden="1"/>
    </xf>
    <xf numFmtId="164" fontId="71" fillId="38" borderId="0" xfId="0" applyNumberFormat="1" applyFont="1" applyFill="1" applyBorder="1" applyAlignment="1" applyProtection="1">
      <alignment horizontal="center" vertical="center"/>
      <protection hidden="1"/>
    </xf>
    <xf numFmtId="0" fontId="73" fillId="43" borderId="0" xfId="0" applyFont="1" applyFill="1" applyBorder="1" applyAlignment="1" applyProtection="1">
      <alignment horizontal="center" vertical="center" wrapText="1"/>
      <protection hidden="1"/>
    </xf>
    <xf numFmtId="164" fontId="73" fillId="43" borderId="0" xfId="0" applyNumberFormat="1" applyFont="1" applyFill="1" applyBorder="1" applyAlignment="1" applyProtection="1">
      <alignment horizontal="center" vertical="center"/>
      <protection hidden="1"/>
    </xf>
    <xf numFmtId="0" fontId="26" fillId="59" borderId="25" xfId="0" applyFont="1" applyFill="1" applyBorder="1" applyAlignment="1" applyProtection="1">
      <alignment horizontal="center"/>
      <protection hidden="1"/>
    </xf>
    <xf numFmtId="164" fontId="74" fillId="46" borderId="43" xfId="0" applyNumberFormat="1" applyFont="1" applyFill="1" applyBorder="1" applyAlignment="1" applyProtection="1">
      <alignment horizontal="center" vertical="center"/>
      <protection hidden="1"/>
    </xf>
    <xf numFmtId="0" fontId="75" fillId="39" borderId="0" xfId="0" applyFont="1" applyFill="1" applyBorder="1" applyAlignment="1" applyProtection="1">
      <alignment horizontal="center" vertical="center" wrapText="1"/>
      <protection hidden="1"/>
    </xf>
    <xf numFmtId="164" fontId="75" fillId="39" borderId="0" xfId="0" applyNumberFormat="1" applyFont="1" applyFill="1" applyBorder="1" applyAlignment="1" applyProtection="1">
      <alignment horizontal="center" vertical="center"/>
      <protection hidden="1"/>
    </xf>
    <xf numFmtId="0" fontId="26" fillId="56" borderId="25" xfId="0" applyFont="1" applyFill="1" applyBorder="1" applyAlignment="1" applyProtection="1">
      <alignment horizontal="center"/>
      <protection hidden="1"/>
    </xf>
    <xf numFmtId="164" fontId="69" fillId="37" borderId="43" xfId="0" applyNumberFormat="1" applyFont="1" applyFill="1" applyBorder="1" applyAlignment="1" applyProtection="1">
      <alignment horizontal="center" vertical="center"/>
      <protection hidden="1"/>
    </xf>
    <xf numFmtId="0" fontId="68" fillId="42" borderId="0" xfId="0" applyFont="1" applyFill="1" applyBorder="1" applyAlignment="1" applyProtection="1">
      <alignment horizontal="center" vertical="center" wrapText="1"/>
      <protection hidden="1"/>
    </xf>
    <xf numFmtId="164" fontId="68" fillId="42" borderId="0" xfId="0" applyNumberFormat="1" applyFont="1" applyFill="1" applyBorder="1" applyAlignment="1" applyProtection="1">
      <alignment horizontal="center" vertical="center"/>
      <protection hidden="1"/>
    </xf>
    <xf numFmtId="164" fontId="76" fillId="44" borderId="43" xfId="0" applyNumberFormat="1" applyFont="1" applyFill="1" applyBorder="1" applyAlignment="1" applyProtection="1">
      <alignment horizontal="center" vertical="center"/>
      <protection hidden="1"/>
    </xf>
    <xf numFmtId="0" fontId="26" fillId="57" borderId="25" xfId="0" applyFont="1" applyFill="1" applyBorder="1" applyAlignment="1" applyProtection="1">
      <alignment horizontal="center" vertical="center"/>
      <protection hidden="1"/>
    </xf>
    <xf numFmtId="0" fontId="26" fillId="54" borderId="25" xfId="0" applyFont="1" applyFill="1" applyBorder="1" applyAlignment="1" applyProtection="1">
      <alignment horizontal="center" vertical="center"/>
      <protection hidden="1"/>
    </xf>
    <xf numFmtId="0" fontId="72" fillId="36" borderId="0" xfId="0" applyFont="1" applyFill="1" applyBorder="1" applyAlignment="1" applyProtection="1">
      <alignment horizontal="center" vertical="center" wrapText="1"/>
      <protection hidden="1"/>
    </xf>
    <xf numFmtId="164" fontId="72" fillId="36" borderId="0" xfId="0" applyNumberFormat="1" applyFont="1" applyFill="1" applyBorder="1" applyAlignment="1" applyProtection="1">
      <alignment horizontal="center" vertical="center"/>
      <protection hidden="1"/>
    </xf>
    <xf numFmtId="164" fontId="77" fillId="45" borderId="43" xfId="0" applyNumberFormat="1" applyFont="1" applyFill="1" applyBorder="1" applyAlignment="1" applyProtection="1">
      <alignment horizontal="center" vertical="center"/>
      <protection hidden="1"/>
    </xf>
    <xf numFmtId="165" fontId="25" fillId="40" borderId="14" xfId="0" applyNumberFormat="1" applyFont="1" applyFill="1" applyBorder="1" applyAlignment="1" applyProtection="1">
      <alignment horizontal="right" vertical="center" wrapText="1" indent="1"/>
      <protection hidden="1"/>
    </xf>
    <xf numFmtId="165" fontId="37" fillId="58" borderId="14" xfId="0" applyNumberFormat="1" applyFont="1" applyFill="1" applyBorder="1" applyAlignment="1" applyProtection="1">
      <alignment horizontal="right" vertical="center" wrapText="1" indent="1"/>
      <protection hidden="1"/>
    </xf>
    <xf numFmtId="165" fontId="61" fillId="34" borderId="0" xfId="0" applyNumberFormat="1" applyFont="1" applyFill="1" applyBorder="1" applyAlignment="1" applyProtection="1">
      <alignment horizontal="right" vertical="center" wrapText="1" indent="1"/>
      <protection hidden="1"/>
    </xf>
    <xf numFmtId="165" fontId="79" fillId="34" borderId="0" xfId="0" applyNumberFormat="1" applyFont="1" applyFill="1" applyBorder="1" applyAlignment="1" applyProtection="1">
      <alignment horizontal="right" vertical="center" wrapText="1" indent="1"/>
      <protection hidden="1"/>
    </xf>
    <xf numFmtId="164" fontId="62" fillId="38" borderId="30" xfId="0" applyNumberFormat="1" applyFont="1" applyFill="1" applyBorder="1" applyAlignment="1" applyProtection="1">
      <alignment horizontal="center" vertical="center" wrapText="1"/>
      <protection hidden="1"/>
    </xf>
    <xf numFmtId="164" fontId="62" fillId="38" borderId="100" xfId="0" applyNumberFormat="1" applyFont="1" applyFill="1" applyBorder="1" applyAlignment="1" applyProtection="1">
      <alignment horizontal="center" vertical="center" wrapText="1"/>
      <protection hidden="1"/>
    </xf>
    <xf numFmtId="164" fontId="62" fillId="38" borderId="33" xfId="0" applyNumberFormat="1" applyFont="1" applyFill="1" applyBorder="1" applyAlignment="1" applyProtection="1">
      <alignment horizontal="center" vertical="center" wrapText="1"/>
      <protection hidden="1"/>
    </xf>
    <xf numFmtId="0" fontId="61" fillId="34" borderId="0" xfId="0" applyFont="1" applyFill="1" applyBorder="1" applyProtection="1">
      <protection hidden="1"/>
    </xf>
    <xf numFmtId="165" fontId="25" fillId="36" borderId="76" xfId="0" applyNumberFormat="1" applyFont="1" applyFill="1" applyBorder="1" applyAlignment="1" applyProtection="1">
      <alignment horizontal="right" vertical="center" wrapText="1" indent="1"/>
      <protection hidden="1"/>
    </xf>
    <xf numFmtId="165" fontId="37" fillId="54" borderId="76" xfId="0" applyNumberFormat="1" applyFont="1" applyFill="1" applyBorder="1" applyAlignment="1" applyProtection="1">
      <alignment horizontal="right" vertical="center" wrapText="1" indent="1"/>
      <protection hidden="1"/>
    </xf>
    <xf numFmtId="165" fontId="25" fillId="42" borderId="76" xfId="0" applyNumberFormat="1" applyFont="1" applyFill="1" applyBorder="1" applyAlignment="1" applyProtection="1">
      <alignment horizontal="right" vertical="center" wrapText="1" indent="1"/>
      <protection hidden="1"/>
    </xf>
    <xf numFmtId="165" fontId="37" fillId="57" borderId="76" xfId="0" applyNumberFormat="1" applyFont="1" applyFill="1" applyBorder="1" applyAlignment="1" applyProtection="1">
      <alignment horizontal="right" vertical="center" wrapText="1" indent="1"/>
      <protection hidden="1"/>
    </xf>
    <xf numFmtId="165" fontId="25" fillId="39" borderId="76" xfId="0" applyNumberFormat="1" applyFont="1" applyFill="1" applyBorder="1" applyAlignment="1" applyProtection="1">
      <alignment horizontal="right" vertical="center" wrapText="1" indent="1"/>
      <protection hidden="1"/>
    </xf>
    <xf numFmtId="165" fontId="37" fillId="56" borderId="76" xfId="0" applyNumberFormat="1" applyFont="1" applyFill="1" applyBorder="1" applyAlignment="1" applyProtection="1">
      <alignment horizontal="right" vertical="center" wrapText="1" indent="1"/>
      <protection hidden="1"/>
    </xf>
    <xf numFmtId="165" fontId="25" fillId="43" borderId="76" xfId="0" applyNumberFormat="1" applyFont="1" applyFill="1" applyBorder="1" applyAlignment="1" applyProtection="1">
      <alignment horizontal="right" vertical="center" wrapText="1" indent="1"/>
      <protection hidden="1"/>
    </xf>
    <xf numFmtId="165" fontId="37" fillId="59" borderId="76" xfId="0" applyNumberFormat="1" applyFont="1" applyFill="1" applyBorder="1" applyAlignment="1" applyProtection="1">
      <alignment horizontal="right" vertical="center" wrapText="1" indent="1"/>
      <protection hidden="1"/>
    </xf>
    <xf numFmtId="165" fontId="25" fillId="38" borderId="76" xfId="0" applyNumberFormat="1" applyFont="1" applyFill="1" applyBorder="1" applyAlignment="1" applyProtection="1">
      <alignment horizontal="right" vertical="center" wrapText="1" indent="1"/>
      <protection hidden="1"/>
    </xf>
    <xf numFmtId="165" fontId="37" fillId="55" borderId="76" xfId="0" applyNumberFormat="1" applyFont="1" applyFill="1" applyBorder="1" applyAlignment="1" applyProtection="1">
      <alignment horizontal="right" vertical="center" wrapText="1" indent="1"/>
      <protection hidden="1"/>
    </xf>
    <xf numFmtId="0" fontId="35" fillId="45" borderId="14" xfId="0" applyFont="1" applyFill="1" applyBorder="1" applyAlignment="1" applyProtection="1">
      <alignment horizontal="center" vertical="center" wrapText="1"/>
      <protection hidden="1"/>
    </xf>
    <xf numFmtId="0" fontId="35" fillId="44" borderId="14" xfId="0" applyFont="1" applyFill="1" applyBorder="1" applyAlignment="1" applyProtection="1">
      <alignment horizontal="center" vertical="center" wrapText="1"/>
      <protection hidden="1"/>
    </xf>
    <xf numFmtId="0" fontId="35" fillId="37" borderId="14" xfId="0" applyFont="1" applyFill="1" applyBorder="1" applyAlignment="1" applyProtection="1">
      <alignment horizontal="center" vertical="center" wrapText="1"/>
      <protection hidden="1"/>
    </xf>
    <xf numFmtId="0" fontId="35" fillId="46" borderId="14" xfId="0" applyFont="1" applyFill="1" applyBorder="1" applyAlignment="1" applyProtection="1">
      <alignment horizontal="center" vertical="center" wrapText="1"/>
      <protection hidden="1"/>
    </xf>
    <xf numFmtId="0" fontId="35" fillId="35" borderId="14" xfId="0" applyFont="1" applyFill="1" applyBorder="1" applyAlignment="1" applyProtection="1">
      <alignment horizontal="center" vertical="center" wrapText="1"/>
      <protection hidden="1"/>
    </xf>
    <xf numFmtId="0" fontId="25" fillId="34" borderId="12" xfId="0" applyFont="1" applyFill="1" applyBorder="1" applyProtection="1">
      <protection hidden="1"/>
    </xf>
    <xf numFmtId="0" fontId="22" fillId="33" borderId="0" xfId="0" applyFont="1" applyFill="1" applyAlignment="1" applyProtection="1">
      <alignment horizontal="center"/>
      <protection hidden="1"/>
    </xf>
    <xf numFmtId="0" fontId="43" fillId="33" borderId="0" xfId="0" applyFont="1" applyFill="1" applyAlignment="1" applyProtection="1">
      <alignment horizontal="center" vertical="top"/>
      <protection hidden="1"/>
    </xf>
    <xf numFmtId="0" fontId="39" fillId="33" borderId="0" xfId="0" applyFont="1" applyFill="1" applyAlignment="1" applyProtection="1">
      <alignment horizontal="center" vertical="center"/>
      <protection hidden="1"/>
    </xf>
    <xf numFmtId="0" fontId="30" fillId="33" borderId="0" xfId="0" applyFont="1" applyFill="1" applyAlignment="1" applyProtection="1">
      <alignment horizontal="center" vertical="center" shrinkToFit="1"/>
      <protection hidden="1"/>
    </xf>
    <xf numFmtId="0" fontId="27" fillId="33" borderId="0" xfId="0" applyFont="1" applyFill="1" applyAlignment="1" applyProtection="1">
      <alignment horizontal="justify" vertical="center" wrapText="1"/>
      <protection hidden="1"/>
    </xf>
    <xf numFmtId="0" fontId="25" fillId="33" borderId="113" xfId="0" applyFont="1" applyFill="1" applyBorder="1" applyAlignment="1" applyProtection="1">
      <alignment horizontal="left" vertical="center" wrapText="1"/>
      <protection hidden="1"/>
    </xf>
    <xf numFmtId="0" fontId="25" fillId="33" borderId="69" xfId="0" applyFont="1" applyFill="1" applyBorder="1" applyAlignment="1" applyProtection="1">
      <alignment horizontal="left" vertical="center" wrapText="1"/>
      <protection hidden="1"/>
    </xf>
    <xf numFmtId="0" fontId="25" fillId="33" borderId="70" xfId="0" applyFont="1" applyFill="1" applyBorder="1" applyAlignment="1" applyProtection="1">
      <alignment horizontal="left" vertical="center" wrapText="1"/>
      <protection hidden="1"/>
    </xf>
    <xf numFmtId="0" fontId="42" fillId="35" borderId="12" xfId="0" applyFont="1" applyFill="1" applyBorder="1" applyAlignment="1" applyProtection="1">
      <alignment horizontal="center" vertical="top"/>
      <protection hidden="1"/>
    </xf>
    <xf numFmtId="0" fontId="42" fillId="35" borderId="16" xfId="0" applyFont="1" applyFill="1" applyBorder="1" applyAlignment="1" applyProtection="1">
      <alignment horizontal="center" vertical="top"/>
      <protection hidden="1"/>
    </xf>
    <xf numFmtId="0" fontId="42" fillId="35" borderId="13" xfId="0" applyFont="1" applyFill="1" applyBorder="1" applyAlignment="1" applyProtection="1">
      <alignment horizontal="center" vertical="top"/>
      <protection hidden="1"/>
    </xf>
    <xf numFmtId="0" fontId="24" fillId="52" borderId="103" xfId="51" applyFont="1" applyFill="1" applyBorder="1" applyAlignment="1" applyProtection="1">
      <alignment horizontal="center" vertical="center"/>
      <protection hidden="1"/>
    </xf>
    <xf numFmtId="0" fontId="24" fillId="52" borderId="104" xfId="51" applyFont="1" applyFill="1" applyBorder="1" applyAlignment="1" applyProtection="1">
      <alignment horizontal="center" vertical="center"/>
      <protection hidden="1"/>
    </xf>
    <xf numFmtId="0" fontId="24" fillId="52" borderId="105" xfId="51" applyFont="1" applyFill="1" applyBorder="1" applyAlignment="1" applyProtection="1">
      <alignment horizontal="center" vertical="center"/>
      <protection hidden="1"/>
    </xf>
    <xf numFmtId="0" fontId="24" fillId="47" borderId="103" xfId="51" applyFont="1" applyFill="1" applyBorder="1" applyAlignment="1" applyProtection="1">
      <alignment horizontal="center" vertical="center"/>
      <protection hidden="1"/>
    </xf>
    <xf numFmtId="0" fontId="24" fillId="47" borderId="104" xfId="51" applyFont="1" applyFill="1" applyBorder="1" applyAlignment="1" applyProtection="1">
      <alignment horizontal="center" vertical="center"/>
      <protection hidden="1"/>
    </xf>
    <xf numFmtId="0" fontId="24" fillId="47" borderId="105" xfId="51" applyFont="1" applyFill="1" applyBorder="1" applyAlignment="1" applyProtection="1">
      <alignment horizontal="center" vertical="center"/>
      <protection hidden="1"/>
    </xf>
    <xf numFmtId="0" fontId="44" fillId="33" borderId="17" xfId="0" applyFont="1" applyFill="1" applyBorder="1" applyAlignment="1" applyProtection="1">
      <alignment horizontal="center"/>
      <protection hidden="1"/>
    </xf>
    <xf numFmtId="0" fontId="24" fillId="53" borderId="103" xfId="51" applyFont="1" applyFill="1" applyBorder="1" applyAlignment="1" applyProtection="1">
      <alignment horizontal="center" vertical="center"/>
      <protection hidden="1"/>
    </xf>
    <xf numFmtId="0" fontId="24" fillId="53" borderId="104" xfId="51" applyFont="1" applyFill="1" applyBorder="1" applyAlignment="1" applyProtection="1">
      <alignment horizontal="center" vertical="center"/>
      <protection hidden="1"/>
    </xf>
    <xf numFmtId="0" fontId="24" fillId="53" borderId="105" xfId="51" applyFont="1" applyFill="1" applyBorder="1" applyAlignment="1" applyProtection="1">
      <alignment horizontal="center" vertical="center"/>
      <protection hidden="1"/>
    </xf>
    <xf numFmtId="0" fontId="24" fillId="35" borderId="103" xfId="51" applyFont="1" applyFill="1" applyBorder="1" applyAlignment="1" applyProtection="1">
      <alignment horizontal="center" vertical="center"/>
      <protection hidden="1"/>
    </xf>
    <xf numFmtId="0" fontId="24" fillId="35" borderId="104" xfId="51" applyFont="1" applyFill="1" applyBorder="1" applyAlignment="1" applyProtection="1">
      <alignment horizontal="center" vertical="center"/>
      <protection hidden="1"/>
    </xf>
    <xf numFmtId="0" fontId="24" fillId="35" borderId="105" xfId="51" applyFont="1" applyFill="1" applyBorder="1" applyAlignment="1" applyProtection="1">
      <alignment horizontal="center" vertical="center"/>
      <protection hidden="1"/>
    </xf>
    <xf numFmtId="0" fontId="24" fillId="51" borderId="103" xfId="51" applyFont="1" applyFill="1" applyBorder="1" applyAlignment="1" applyProtection="1">
      <alignment horizontal="center" vertical="center"/>
      <protection hidden="1"/>
    </xf>
    <xf numFmtId="0" fontId="24" fillId="51" borderId="104" xfId="51" applyFont="1" applyFill="1" applyBorder="1" applyAlignment="1" applyProtection="1">
      <alignment horizontal="center" vertical="center"/>
      <protection hidden="1"/>
    </xf>
    <xf numFmtId="0" fontId="24" fillId="51" borderId="105" xfId="51" applyFont="1" applyFill="1" applyBorder="1" applyAlignment="1" applyProtection="1">
      <alignment horizontal="center" vertical="center"/>
      <protection hidden="1"/>
    </xf>
    <xf numFmtId="0" fontId="24" fillId="37" borderId="103" xfId="51" applyFont="1" applyFill="1" applyBorder="1" applyAlignment="1" applyProtection="1">
      <alignment horizontal="center" vertical="center"/>
      <protection hidden="1"/>
    </xf>
    <xf numFmtId="0" fontId="24" fillId="37" borderId="104" xfId="51" applyFont="1" applyFill="1" applyBorder="1" applyAlignment="1" applyProtection="1">
      <alignment horizontal="center" vertical="center"/>
      <protection hidden="1"/>
    </xf>
    <xf numFmtId="0" fontId="24" fillId="37" borderId="105" xfId="51" applyFont="1" applyFill="1" applyBorder="1" applyAlignment="1" applyProtection="1">
      <alignment horizontal="center" vertical="center"/>
      <protection hidden="1"/>
    </xf>
    <xf numFmtId="0" fontId="25" fillId="33" borderId="112" xfId="0" applyFont="1" applyFill="1" applyBorder="1" applyAlignment="1" applyProtection="1">
      <alignment horizontal="left" vertical="center" wrapText="1"/>
      <protection hidden="1"/>
    </xf>
    <xf numFmtId="0" fontId="25" fillId="33" borderId="67" xfId="0" applyFont="1" applyFill="1" applyBorder="1" applyAlignment="1" applyProtection="1">
      <alignment horizontal="left" vertical="center" wrapText="1"/>
      <protection hidden="1"/>
    </xf>
    <xf numFmtId="0" fontId="25" fillId="33" borderId="68" xfId="0" applyFont="1" applyFill="1" applyBorder="1" applyAlignment="1" applyProtection="1">
      <alignment horizontal="left" vertical="center" wrapText="1"/>
      <protection hidden="1"/>
    </xf>
    <xf numFmtId="0" fontId="25" fillId="33" borderId="112" xfId="0" applyFont="1" applyFill="1" applyBorder="1" applyAlignment="1" applyProtection="1">
      <alignment horizontal="left" vertical="center" wrapText="1" indent="3"/>
      <protection hidden="1"/>
    </xf>
    <xf numFmtId="0" fontId="25" fillId="33" borderId="67" xfId="0" applyFont="1" applyFill="1" applyBorder="1" applyAlignment="1" applyProtection="1">
      <alignment horizontal="left" vertical="center" wrapText="1" indent="3"/>
      <protection hidden="1"/>
    </xf>
    <xf numFmtId="0" fontId="25" fillId="33" borderId="68" xfId="0" applyFont="1" applyFill="1" applyBorder="1" applyAlignment="1" applyProtection="1">
      <alignment horizontal="left" vertical="center" wrapText="1" indent="3"/>
      <protection hidden="1"/>
    </xf>
    <xf numFmtId="0" fontId="45" fillId="33" borderId="0" xfId="0" applyFont="1" applyFill="1" applyAlignment="1" applyProtection="1">
      <alignment horizontal="center"/>
      <protection hidden="1"/>
    </xf>
    <xf numFmtId="0" fontId="65" fillId="35" borderId="21" xfId="0" applyFont="1" applyFill="1" applyBorder="1" applyAlignment="1" applyProtection="1">
      <alignment horizontal="left" vertical="center" wrapText="1"/>
      <protection hidden="1"/>
    </xf>
    <xf numFmtId="0" fontId="65" fillId="35" borderId="43" xfId="0" applyFont="1" applyFill="1" applyBorder="1" applyAlignment="1" applyProtection="1">
      <alignment horizontal="left" vertical="center" wrapText="1"/>
      <protection hidden="1"/>
    </xf>
    <xf numFmtId="0" fontId="65" fillId="35" borderId="23" xfId="0" applyFont="1" applyFill="1" applyBorder="1" applyAlignment="1" applyProtection="1">
      <alignment horizontal="left" vertical="center" wrapText="1"/>
      <protection hidden="1"/>
    </xf>
    <xf numFmtId="3" fontId="26" fillId="38" borderId="61" xfId="0" applyNumberFormat="1" applyFont="1" applyFill="1" applyBorder="1" applyAlignment="1" applyProtection="1">
      <alignment horizontal="left" vertical="center"/>
      <protection hidden="1"/>
    </xf>
    <xf numFmtId="3" fontId="26" fillId="38" borderId="60" xfId="0" applyNumberFormat="1" applyFont="1" applyFill="1" applyBorder="1" applyAlignment="1" applyProtection="1">
      <alignment horizontal="left" vertical="center"/>
      <protection hidden="1"/>
    </xf>
    <xf numFmtId="3" fontId="26" fillId="38" borderId="65" xfId="0" applyNumberFormat="1" applyFont="1" applyFill="1" applyBorder="1" applyAlignment="1" applyProtection="1">
      <alignment horizontal="left" vertical="center"/>
      <protection hidden="1"/>
    </xf>
    <xf numFmtId="0" fontId="25" fillId="55" borderId="38" xfId="0" applyFont="1" applyFill="1" applyBorder="1" applyAlignment="1" applyProtection="1">
      <alignment horizontal="left" vertical="center" wrapText="1"/>
      <protection hidden="1"/>
    </xf>
    <xf numFmtId="0" fontId="25" fillId="55" borderId="16" xfId="0" applyFont="1" applyFill="1" applyBorder="1" applyAlignment="1" applyProtection="1">
      <alignment horizontal="left" vertical="center" wrapText="1"/>
      <protection hidden="1"/>
    </xf>
    <xf numFmtId="0" fontId="25" fillId="55" borderId="64" xfId="0" applyFont="1" applyFill="1" applyBorder="1" applyAlignment="1" applyProtection="1">
      <alignment horizontal="left" vertical="center" wrapText="1"/>
      <protection hidden="1"/>
    </xf>
    <xf numFmtId="0" fontId="34" fillId="55" borderId="38" xfId="0" applyFont="1" applyFill="1" applyBorder="1" applyAlignment="1" applyProtection="1">
      <alignment horizontal="left" vertical="center" wrapText="1"/>
      <protection hidden="1"/>
    </xf>
    <xf numFmtId="0" fontId="34" fillId="55" borderId="16" xfId="0" applyFont="1" applyFill="1" applyBorder="1" applyAlignment="1" applyProtection="1">
      <alignment horizontal="left" vertical="center" wrapText="1"/>
      <protection hidden="1"/>
    </xf>
    <xf numFmtId="0" fontId="34" fillId="55" borderId="64" xfId="0" applyFont="1" applyFill="1" applyBorder="1" applyAlignment="1" applyProtection="1">
      <alignment horizontal="left" vertical="center" wrapText="1"/>
      <protection hidden="1"/>
    </xf>
    <xf numFmtId="0" fontId="25" fillId="35" borderId="30" xfId="0" applyFont="1" applyFill="1" applyBorder="1" applyAlignment="1" applyProtection="1">
      <alignment horizontal="left" wrapText="1"/>
      <protection hidden="1"/>
    </xf>
    <xf numFmtId="0" fontId="25" fillId="35" borderId="31" xfId="0" applyFont="1" applyFill="1" applyBorder="1" applyAlignment="1" applyProtection="1">
      <alignment horizontal="left" wrapText="1"/>
      <protection hidden="1"/>
    </xf>
    <xf numFmtId="0" fontId="65" fillId="35" borderId="21" xfId="0" applyFont="1" applyFill="1" applyBorder="1" applyAlignment="1" applyProtection="1">
      <alignment horizontal="left" vertical="center"/>
      <protection hidden="1"/>
    </xf>
    <xf numFmtId="0" fontId="65" fillId="35" borderId="43" xfId="0" applyFont="1" applyFill="1" applyBorder="1" applyAlignment="1" applyProtection="1">
      <alignment horizontal="left" vertical="center"/>
      <protection hidden="1"/>
    </xf>
    <xf numFmtId="0" fontId="65" fillId="35" borderId="23" xfId="0" applyFont="1" applyFill="1" applyBorder="1" applyAlignment="1" applyProtection="1">
      <alignment horizontal="left" vertical="center"/>
      <protection hidden="1"/>
    </xf>
    <xf numFmtId="0" fontId="37" fillId="35" borderId="33" xfId="0" applyFont="1" applyFill="1" applyBorder="1" applyAlignment="1" applyProtection="1">
      <alignment horizontal="left" vertical="center" wrapText="1"/>
      <protection hidden="1"/>
    </xf>
    <xf numFmtId="0" fontId="37" fillId="35" borderId="56" xfId="0" applyFont="1" applyFill="1" applyBorder="1" applyAlignment="1" applyProtection="1">
      <alignment horizontal="left" vertical="center" wrapText="1"/>
      <protection hidden="1"/>
    </xf>
    <xf numFmtId="0" fontId="37" fillId="35" borderId="100" xfId="0" applyFont="1" applyFill="1" applyBorder="1" applyAlignment="1" applyProtection="1">
      <alignment horizontal="left" vertical="center" wrapText="1"/>
      <protection hidden="1"/>
    </xf>
    <xf numFmtId="0" fontId="37" fillId="35" borderId="11" xfId="0" applyFont="1" applyFill="1" applyBorder="1" applyAlignment="1" applyProtection="1">
      <alignment horizontal="left" vertical="center" wrapText="1"/>
      <protection hidden="1"/>
    </xf>
    <xf numFmtId="0" fontId="26" fillId="38" borderId="59" xfId="0" applyFont="1" applyFill="1" applyBorder="1" applyAlignment="1" applyProtection="1">
      <alignment horizontal="left" vertical="center"/>
      <protection hidden="1"/>
    </xf>
    <xf numFmtId="0" fontId="26" fillId="38" borderId="60" xfId="0" applyFont="1" applyFill="1" applyBorder="1" applyAlignment="1" applyProtection="1">
      <alignment horizontal="left" vertical="center"/>
      <protection hidden="1"/>
    </xf>
    <xf numFmtId="0" fontId="26" fillId="38" borderId="44" xfId="0" applyFont="1" applyFill="1" applyBorder="1" applyAlignment="1" applyProtection="1">
      <alignment horizontal="left" vertical="center"/>
      <protection hidden="1"/>
    </xf>
    <xf numFmtId="0" fontId="26" fillId="49" borderId="0" xfId="0" applyFont="1" applyFill="1" applyBorder="1" applyAlignment="1" applyProtection="1">
      <alignment horizontal="center" vertical="center" wrapText="1"/>
      <protection hidden="1"/>
    </xf>
    <xf numFmtId="0" fontId="39" fillId="55" borderId="21" xfId="0" applyFont="1" applyFill="1" applyBorder="1" applyAlignment="1" applyProtection="1">
      <alignment horizontal="left" vertical="center" wrapText="1"/>
      <protection hidden="1"/>
    </xf>
    <xf numFmtId="0" fontId="39" fillId="55" borderId="43" xfId="0" applyFont="1" applyFill="1" applyBorder="1" applyAlignment="1" applyProtection="1">
      <alignment horizontal="left" vertical="center" wrapText="1"/>
      <protection hidden="1"/>
    </xf>
    <xf numFmtId="0" fontId="39" fillId="55" borderId="23" xfId="0" applyFont="1" applyFill="1" applyBorder="1" applyAlignment="1" applyProtection="1">
      <alignment horizontal="left" vertical="center" wrapText="1"/>
      <protection hidden="1"/>
    </xf>
    <xf numFmtId="0" fontId="25" fillId="55" borderId="63" xfId="0" applyFont="1" applyFill="1" applyBorder="1" applyAlignment="1" applyProtection="1">
      <alignment horizontal="left" vertical="center" wrapText="1"/>
      <protection hidden="1"/>
    </xf>
    <xf numFmtId="0" fontId="25" fillId="55" borderId="58" xfId="0" applyFont="1" applyFill="1" applyBorder="1" applyAlignment="1" applyProtection="1">
      <alignment horizontal="left" vertical="center" wrapText="1"/>
      <protection hidden="1"/>
    </xf>
    <xf numFmtId="0" fontId="25" fillId="55" borderId="96" xfId="0" applyFont="1" applyFill="1" applyBorder="1" applyAlignment="1" applyProtection="1">
      <alignment horizontal="left" vertical="center" wrapText="1"/>
      <protection hidden="1"/>
    </xf>
    <xf numFmtId="0" fontId="34" fillId="55" borderId="12" xfId="0" applyNumberFormat="1" applyFont="1" applyFill="1" applyBorder="1" applyAlignment="1" applyProtection="1">
      <alignment horizontal="left" vertical="center" wrapText="1"/>
      <protection hidden="1"/>
    </xf>
    <xf numFmtId="0" fontId="34" fillId="55" borderId="16" xfId="0" applyNumberFormat="1" applyFont="1" applyFill="1" applyBorder="1" applyAlignment="1" applyProtection="1">
      <alignment horizontal="left" vertical="center" wrapText="1"/>
      <protection hidden="1"/>
    </xf>
    <xf numFmtId="0" fontId="34" fillId="55" borderId="13" xfId="0" applyNumberFormat="1" applyFont="1" applyFill="1" applyBorder="1" applyAlignment="1" applyProtection="1">
      <alignment horizontal="left" vertical="center" wrapText="1"/>
      <protection hidden="1"/>
    </xf>
    <xf numFmtId="0" fontId="34" fillId="55" borderId="12" xfId="42" applyNumberFormat="1" applyFont="1" applyFill="1" applyBorder="1" applyAlignment="1" applyProtection="1">
      <alignment horizontal="left" vertical="center" wrapText="1"/>
      <protection hidden="1"/>
    </xf>
    <xf numFmtId="0" fontId="34" fillId="55" borderId="16" xfId="42" applyNumberFormat="1" applyFont="1" applyFill="1" applyBorder="1" applyAlignment="1" applyProtection="1">
      <alignment horizontal="left" vertical="center" wrapText="1"/>
      <protection hidden="1"/>
    </xf>
    <xf numFmtId="0" fontId="34" fillId="55" borderId="13" xfId="42" applyNumberFormat="1" applyFont="1" applyFill="1" applyBorder="1" applyAlignment="1" applyProtection="1">
      <alignment horizontal="left" vertical="center" wrapText="1"/>
      <protection hidden="1"/>
    </xf>
    <xf numFmtId="0" fontId="25" fillId="55" borderId="57" xfId="0" applyNumberFormat="1" applyFont="1" applyFill="1" applyBorder="1" applyAlignment="1" applyProtection="1">
      <alignment horizontal="left" vertical="center" wrapText="1"/>
      <protection hidden="1"/>
    </xf>
    <xf numFmtId="0" fontId="25" fillId="55" borderId="58" xfId="0" applyNumberFormat="1" applyFont="1" applyFill="1" applyBorder="1" applyAlignment="1" applyProtection="1">
      <alignment horizontal="left" vertical="center" wrapText="1"/>
      <protection hidden="1"/>
    </xf>
    <xf numFmtId="0" fontId="25" fillId="55" borderId="114" xfId="0" applyNumberFormat="1" applyFont="1" applyFill="1" applyBorder="1" applyAlignment="1" applyProtection="1">
      <alignment horizontal="left" vertical="center" wrapText="1"/>
      <protection hidden="1"/>
    </xf>
    <xf numFmtId="0" fontId="25" fillId="38" borderId="100" xfId="0" applyFont="1" applyFill="1" applyBorder="1" applyAlignment="1" applyProtection="1">
      <alignment horizontal="center" vertical="center" textRotation="90"/>
      <protection hidden="1"/>
    </xf>
    <xf numFmtId="0" fontId="80" fillId="33" borderId="0" xfId="0" applyFont="1" applyFill="1" applyAlignment="1" applyProtection="1">
      <alignment horizontal="center"/>
      <protection hidden="1"/>
    </xf>
    <xf numFmtId="0" fontId="61" fillId="34" borderId="0" xfId="0" applyFont="1" applyFill="1" applyBorder="1" applyAlignment="1" applyProtection="1">
      <alignment horizontal="center" vertical="center" wrapText="1"/>
      <protection hidden="1"/>
    </xf>
    <xf numFmtId="0" fontId="25" fillId="40" borderId="11" xfId="0" applyFont="1" applyFill="1" applyBorder="1" applyAlignment="1" applyProtection="1">
      <alignment horizontal="center" vertical="center" wrapText="1"/>
      <protection hidden="1"/>
    </xf>
    <xf numFmtId="0" fontId="35" fillId="41" borderId="11" xfId="0" applyFont="1" applyFill="1" applyBorder="1" applyAlignment="1" applyProtection="1">
      <alignment horizontal="center" vertical="center" wrapText="1"/>
      <protection hidden="1"/>
    </xf>
    <xf numFmtId="0" fontId="35" fillId="41" borderId="11" xfId="0" applyNumberFormat="1" applyFont="1" applyFill="1" applyBorder="1" applyAlignment="1" applyProtection="1">
      <alignment horizontal="center" vertical="center" wrapText="1"/>
      <protection hidden="1"/>
    </xf>
    <xf numFmtId="0" fontId="78" fillId="34" borderId="0" xfId="0" applyNumberFormat="1" applyFont="1" applyFill="1" applyBorder="1" applyAlignment="1" applyProtection="1">
      <alignment horizontal="center" vertical="center" wrapText="1"/>
      <protection hidden="1"/>
    </xf>
    <xf numFmtId="0" fontId="35" fillId="41" borderId="14" xfId="0" applyNumberFormat="1" applyFont="1" applyFill="1" applyBorder="1" applyAlignment="1" applyProtection="1">
      <alignment horizontal="center" vertical="center" wrapText="1"/>
      <protection hidden="1"/>
    </xf>
    <xf numFmtId="3" fontId="37" fillId="40" borderId="24" xfId="0" applyNumberFormat="1" applyFont="1" applyFill="1" applyBorder="1" applyAlignment="1" applyProtection="1">
      <alignment horizontal="center" vertical="center" wrapText="1"/>
      <protection hidden="1"/>
    </xf>
    <xf numFmtId="3" fontId="37" fillId="40" borderId="41" xfId="0" applyNumberFormat="1" applyFont="1" applyFill="1" applyBorder="1" applyAlignment="1" applyProtection="1">
      <alignment horizontal="center" vertical="center" wrapText="1"/>
      <protection hidden="1"/>
    </xf>
    <xf numFmtId="3" fontId="37" fillId="40" borderId="52" xfId="0" applyNumberFormat="1" applyFont="1" applyFill="1" applyBorder="1" applyAlignment="1" applyProtection="1">
      <alignment horizontal="center" vertical="center" wrapText="1"/>
      <protection hidden="1"/>
    </xf>
    <xf numFmtId="0" fontId="37" fillId="40" borderId="24" xfId="0" applyFont="1" applyFill="1" applyBorder="1" applyAlignment="1" applyProtection="1">
      <alignment horizontal="center" vertical="center" wrapText="1"/>
      <protection hidden="1"/>
    </xf>
    <xf numFmtId="0" fontId="37" fillId="40" borderId="41" xfId="0" applyFont="1" applyFill="1" applyBorder="1" applyAlignment="1" applyProtection="1">
      <alignment horizontal="center" vertical="center" wrapText="1"/>
      <protection hidden="1"/>
    </xf>
    <xf numFmtId="0" fontId="37" fillId="40" borderId="52" xfId="0" applyFont="1" applyFill="1" applyBorder="1" applyAlignment="1" applyProtection="1">
      <alignment horizontal="center" vertical="center" wrapText="1"/>
      <protection hidden="1"/>
    </xf>
    <xf numFmtId="0" fontId="48" fillId="40" borderId="24" xfId="42" applyNumberFormat="1" applyFont="1" applyFill="1" applyBorder="1" applyAlignment="1" applyProtection="1">
      <alignment horizontal="center" vertical="center" wrapText="1"/>
      <protection hidden="1"/>
    </xf>
    <xf numFmtId="0" fontId="48" fillId="40" borderId="41" xfId="42" applyNumberFormat="1" applyFont="1" applyFill="1" applyBorder="1" applyAlignment="1" applyProtection="1">
      <alignment horizontal="center" vertical="center" wrapText="1"/>
      <protection hidden="1"/>
    </xf>
    <xf numFmtId="0" fontId="48" fillId="40" borderId="52" xfId="42" applyNumberFormat="1" applyFont="1" applyFill="1" applyBorder="1" applyAlignment="1" applyProtection="1">
      <alignment horizontal="center" vertical="center" wrapText="1"/>
      <protection hidden="1"/>
    </xf>
    <xf numFmtId="0" fontId="40" fillId="40" borderId="38" xfId="0" applyFont="1" applyFill="1" applyBorder="1" applyAlignment="1" applyProtection="1">
      <alignment horizontal="center" vertical="center"/>
      <protection hidden="1"/>
    </xf>
    <xf numFmtId="0" fontId="40" fillId="40" borderId="16" xfId="0" applyFont="1" applyFill="1" applyBorder="1" applyAlignment="1" applyProtection="1">
      <alignment horizontal="center" vertical="center"/>
      <protection hidden="1"/>
    </xf>
    <xf numFmtId="0" fontId="40" fillId="40" borderId="88" xfId="0" applyFont="1" applyFill="1" applyBorder="1" applyAlignment="1" applyProtection="1">
      <alignment horizontal="center" vertical="center"/>
      <protection hidden="1"/>
    </xf>
    <xf numFmtId="0" fontId="40" fillId="40" borderId="19" xfId="0" applyFont="1" applyFill="1" applyBorder="1" applyAlignment="1" applyProtection="1">
      <alignment horizontal="center" vertical="center"/>
      <protection hidden="1"/>
    </xf>
    <xf numFmtId="0" fontId="32" fillId="40" borderId="97" xfId="0" applyNumberFormat="1" applyFont="1" applyFill="1" applyBorder="1" applyAlignment="1" applyProtection="1">
      <alignment horizontal="center" textRotation="90" wrapText="1"/>
      <protection hidden="1"/>
    </xf>
    <xf numFmtId="0" fontId="32" fillId="40" borderId="80" xfId="0" applyNumberFormat="1" applyFont="1" applyFill="1" applyBorder="1" applyAlignment="1" applyProtection="1">
      <alignment horizontal="center" textRotation="90" wrapText="1"/>
      <protection hidden="1"/>
    </xf>
    <xf numFmtId="0" fontId="32" fillId="40" borderId="82" xfId="42" applyNumberFormat="1" applyFont="1" applyFill="1" applyBorder="1" applyAlignment="1" applyProtection="1">
      <alignment horizontal="center" textRotation="90" wrapText="1"/>
      <protection hidden="1"/>
    </xf>
    <xf numFmtId="0" fontId="32" fillId="40" borderId="42" xfId="42" applyNumberFormat="1" applyFont="1" applyFill="1" applyBorder="1" applyAlignment="1" applyProtection="1">
      <alignment horizontal="center" textRotation="90" wrapText="1"/>
      <protection hidden="1"/>
    </xf>
    <xf numFmtId="0" fontId="32" fillId="40" borderId="92" xfId="42" applyNumberFormat="1" applyFont="1" applyFill="1" applyBorder="1" applyAlignment="1" applyProtection="1">
      <alignment horizontal="center" textRotation="90" wrapText="1"/>
      <protection hidden="1"/>
    </xf>
    <xf numFmtId="0" fontId="32" fillId="40" borderId="93" xfId="42" applyNumberFormat="1" applyFont="1" applyFill="1" applyBorder="1" applyAlignment="1" applyProtection="1">
      <alignment horizontal="center" textRotation="90" wrapText="1"/>
      <protection hidden="1"/>
    </xf>
    <xf numFmtId="0" fontId="27" fillId="40" borderId="90" xfId="0" applyNumberFormat="1" applyFont="1" applyFill="1" applyBorder="1" applyAlignment="1" applyProtection="1">
      <alignment horizontal="center" textRotation="90"/>
      <protection hidden="1"/>
    </xf>
    <xf numFmtId="0" fontId="27" fillId="40" borderId="91" xfId="0" applyNumberFormat="1" applyFont="1" applyFill="1" applyBorder="1" applyAlignment="1" applyProtection="1">
      <alignment horizontal="center" textRotation="90"/>
      <protection hidden="1"/>
    </xf>
    <xf numFmtId="0" fontId="32" fillId="40" borderId="106" xfId="0" applyNumberFormat="1" applyFont="1" applyFill="1" applyBorder="1" applyAlignment="1" applyProtection="1">
      <alignment horizontal="center" textRotation="90" wrapText="1"/>
      <protection hidden="1"/>
    </xf>
    <xf numFmtId="0" fontId="32" fillId="40" borderId="47" xfId="0" applyNumberFormat="1" applyFont="1" applyFill="1" applyBorder="1" applyAlignment="1" applyProtection="1">
      <alignment horizontal="center" textRotation="90" wrapText="1"/>
      <protection hidden="1"/>
    </xf>
    <xf numFmtId="0" fontId="32" fillId="40" borderId="92" xfId="42" applyNumberFormat="1" applyFont="1" applyFill="1" applyBorder="1" applyAlignment="1" applyProtection="1">
      <alignment horizontal="left" textRotation="90" wrapText="1"/>
      <protection hidden="1"/>
    </xf>
    <xf numFmtId="0" fontId="32" fillId="40" borderId="93" xfId="42" applyNumberFormat="1" applyFont="1" applyFill="1" applyBorder="1" applyAlignment="1" applyProtection="1">
      <alignment horizontal="left" textRotation="90" wrapText="1"/>
      <protection hidden="1"/>
    </xf>
    <xf numFmtId="0" fontId="32" fillId="40" borderId="94" xfId="42" applyNumberFormat="1" applyFont="1" applyFill="1" applyBorder="1" applyAlignment="1" applyProtection="1">
      <alignment horizontal="left" textRotation="90" wrapText="1"/>
      <protection hidden="1"/>
    </xf>
    <xf numFmtId="0" fontId="32" fillId="40" borderId="89" xfId="42" applyNumberFormat="1" applyFont="1" applyFill="1" applyBorder="1" applyAlignment="1" applyProtection="1">
      <alignment horizontal="center" textRotation="90" wrapText="1"/>
      <protection hidden="1"/>
    </xf>
    <xf numFmtId="0" fontId="32" fillId="40" borderId="49" xfId="42" applyNumberFormat="1" applyFont="1" applyFill="1" applyBorder="1" applyAlignment="1" applyProtection="1">
      <alignment horizontal="center" textRotation="90" wrapText="1"/>
      <protection hidden="1"/>
    </xf>
    <xf numFmtId="0" fontId="25" fillId="40" borderId="13" xfId="0" applyFont="1" applyFill="1" applyBorder="1" applyAlignment="1" applyProtection="1">
      <alignment horizontal="left" vertical="center" wrapText="1"/>
      <protection hidden="1"/>
    </xf>
    <xf numFmtId="0" fontId="25" fillId="40" borderId="11" xfId="0" applyFont="1" applyFill="1" applyBorder="1" applyAlignment="1" applyProtection="1">
      <alignment horizontal="left" vertical="center" wrapText="1"/>
      <protection hidden="1"/>
    </xf>
    <xf numFmtId="0" fontId="25" fillId="40" borderId="37" xfId="0" applyFont="1" applyFill="1" applyBorder="1" applyAlignment="1" applyProtection="1">
      <alignment horizontal="left" vertical="center" wrapText="1"/>
      <protection hidden="1"/>
    </xf>
    <xf numFmtId="0" fontId="25" fillId="40" borderId="100" xfId="0" applyFont="1" applyFill="1" applyBorder="1" applyAlignment="1" applyProtection="1">
      <alignment horizontal="left" vertical="center" wrapText="1"/>
      <protection hidden="1"/>
    </xf>
    <xf numFmtId="0" fontId="25" fillId="40" borderId="60" xfId="0" applyFont="1" applyFill="1" applyBorder="1" applyAlignment="1" applyProtection="1">
      <alignment horizontal="left" vertical="center" wrapText="1"/>
      <protection hidden="1"/>
    </xf>
    <xf numFmtId="0" fontId="25" fillId="40" borderId="65" xfId="0" applyFont="1" applyFill="1" applyBorder="1" applyAlignment="1" applyProtection="1">
      <alignment horizontal="left" vertical="center" wrapText="1"/>
      <protection hidden="1"/>
    </xf>
    <xf numFmtId="0" fontId="25" fillId="40" borderId="61" xfId="0" applyFont="1" applyFill="1" applyBorder="1" applyAlignment="1" applyProtection="1">
      <alignment horizontal="left" vertical="center" wrapText="1"/>
      <protection hidden="1"/>
    </xf>
    <xf numFmtId="0" fontId="25" fillId="40" borderId="44" xfId="0" applyFont="1" applyFill="1" applyBorder="1" applyAlignment="1" applyProtection="1">
      <alignment horizontal="left" vertical="center" wrapText="1"/>
      <protection hidden="1"/>
    </xf>
    <xf numFmtId="0" fontId="35" fillId="41" borderId="21" xfId="0" applyFont="1" applyFill="1" applyBorder="1" applyAlignment="1" applyProtection="1">
      <alignment vertical="center"/>
      <protection hidden="1"/>
    </xf>
    <xf numFmtId="0" fontId="35" fillId="41" borderId="43" xfId="0" applyFont="1" applyFill="1" applyBorder="1" applyAlignment="1" applyProtection="1">
      <alignment vertical="center"/>
      <protection hidden="1"/>
    </xf>
    <xf numFmtId="164" fontId="70" fillId="41" borderId="43" xfId="0" applyNumberFormat="1" applyFont="1" applyFill="1" applyBorder="1" applyAlignment="1" applyProtection="1">
      <alignment horizontal="center" vertical="center"/>
      <protection hidden="1"/>
    </xf>
    <xf numFmtId="0" fontId="33" fillId="40" borderId="35" xfId="0" applyFont="1" applyFill="1" applyBorder="1" applyAlignment="1" applyProtection="1">
      <alignment horizontal="center" vertical="top" wrapText="1"/>
      <protection hidden="1"/>
    </xf>
    <xf numFmtId="0" fontId="33" fillId="40" borderId="0" xfId="0" applyFont="1" applyFill="1" applyBorder="1" applyAlignment="1" applyProtection="1">
      <alignment horizontal="center" vertical="top" wrapText="1"/>
      <protection hidden="1"/>
    </xf>
    <xf numFmtId="0" fontId="33" fillId="40" borderId="36" xfId="0" applyFont="1" applyFill="1" applyBorder="1" applyAlignment="1" applyProtection="1">
      <alignment horizontal="center" vertical="top" wrapText="1"/>
      <protection hidden="1"/>
    </xf>
    <xf numFmtId="0" fontId="29" fillId="40" borderId="26" xfId="0" applyFont="1" applyFill="1" applyBorder="1" applyAlignment="1" applyProtection="1">
      <alignment horizontal="center" vertical="center" wrapText="1"/>
      <protection hidden="1"/>
    </xf>
    <xf numFmtId="0" fontId="29" fillId="40" borderId="27" xfId="0" applyFont="1" applyFill="1" applyBorder="1" applyAlignment="1" applyProtection="1">
      <alignment horizontal="center" vertical="center" wrapText="1"/>
      <protection hidden="1"/>
    </xf>
    <xf numFmtId="0" fontId="29" fillId="40" borderId="28" xfId="0" applyFont="1" applyFill="1" applyBorder="1" applyAlignment="1" applyProtection="1">
      <alignment horizontal="center" vertical="center" wrapText="1"/>
      <protection hidden="1"/>
    </xf>
    <xf numFmtId="0" fontId="29" fillId="40" borderId="35" xfId="0" applyFont="1" applyFill="1" applyBorder="1" applyAlignment="1" applyProtection="1">
      <alignment horizontal="center" vertical="center" wrapText="1"/>
      <protection hidden="1"/>
    </xf>
    <xf numFmtId="0" fontId="29" fillId="40" borderId="0" xfId="0" applyFont="1" applyFill="1" applyBorder="1" applyAlignment="1" applyProtection="1">
      <alignment horizontal="center" vertical="center" wrapText="1"/>
      <protection hidden="1"/>
    </xf>
    <xf numFmtId="0" fontId="29" fillId="40" borderId="36" xfId="0" applyFont="1" applyFill="1" applyBorder="1" applyAlignment="1" applyProtection="1">
      <alignment horizontal="center" vertical="center" wrapText="1"/>
      <protection hidden="1"/>
    </xf>
    <xf numFmtId="0" fontId="29" fillId="40" borderId="29" xfId="0" applyFont="1" applyFill="1" applyBorder="1" applyAlignment="1" applyProtection="1">
      <alignment horizontal="center" vertical="center" wrapText="1"/>
      <protection hidden="1"/>
    </xf>
    <xf numFmtId="0" fontId="29" fillId="40" borderId="25" xfId="0" applyFont="1" applyFill="1" applyBorder="1" applyAlignment="1" applyProtection="1">
      <alignment horizontal="center" vertical="center" wrapText="1"/>
      <protection hidden="1"/>
    </xf>
    <xf numFmtId="0" fontId="29" fillId="40" borderId="40" xfId="0" applyFont="1" applyFill="1" applyBorder="1" applyAlignment="1" applyProtection="1">
      <alignment horizontal="center" vertical="center" wrapText="1"/>
      <protection hidden="1"/>
    </xf>
    <xf numFmtId="0" fontId="25" fillId="40" borderId="13" xfId="0" applyFont="1" applyFill="1" applyBorder="1" applyAlignment="1" applyProtection="1">
      <alignment vertical="center" wrapText="1"/>
      <protection hidden="1"/>
    </xf>
    <xf numFmtId="0" fontId="25" fillId="40" borderId="11" xfId="0" applyFont="1" applyFill="1" applyBorder="1" applyAlignment="1" applyProtection="1">
      <alignment vertical="center" wrapText="1"/>
      <protection hidden="1"/>
    </xf>
    <xf numFmtId="0" fontId="25" fillId="40" borderId="37" xfId="0" applyFont="1" applyFill="1" applyBorder="1" applyAlignment="1" applyProtection="1">
      <alignment vertical="center" wrapText="1"/>
      <protection hidden="1"/>
    </xf>
    <xf numFmtId="0" fontId="25" fillId="0" borderId="13" xfId="0" applyFont="1" applyFill="1" applyBorder="1" applyAlignment="1" applyProtection="1">
      <alignment horizontal="left" vertical="center" wrapText="1"/>
      <protection locked="0"/>
    </xf>
    <xf numFmtId="0" fontId="25" fillId="0" borderId="11" xfId="0" applyFont="1" applyFill="1" applyBorder="1" applyAlignment="1" applyProtection="1">
      <alignment horizontal="left" vertical="center" wrapText="1"/>
      <protection locked="0"/>
    </xf>
    <xf numFmtId="0" fontId="25" fillId="0" borderId="37" xfId="0" applyFont="1" applyFill="1" applyBorder="1" applyAlignment="1" applyProtection="1">
      <alignment horizontal="left" vertical="center" wrapText="1"/>
      <protection locked="0"/>
    </xf>
    <xf numFmtId="0" fontId="25" fillId="38" borderId="16" xfId="0" applyFont="1" applyFill="1" applyBorder="1" applyAlignment="1" applyProtection="1">
      <alignment horizontal="left" vertical="center" wrapText="1"/>
      <protection hidden="1"/>
    </xf>
    <xf numFmtId="0" fontId="25" fillId="38" borderId="64" xfId="0" applyFont="1" applyFill="1" applyBorder="1" applyAlignment="1" applyProtection="1">
      <alignment horizontal="left" vertical="center" wrapText="1"/>
      <protection hidden="1"/>
    </xf>
    <xf numFmtId="0" fontId="25" fillId="38" borderId="61" xfId="0" applyFont="1" applyFill="1" applyBorder="1" applyAlignment="1" applyProtection="1">
      <alignment horizontal="left" vertical="center" wrapText="1"/>
      <protection hidden="1"/>
    </xf>
    <xf numFmtId="0" fontId="25" fillId="38" borderId="60" xfId="0" applyFont="1" applyFill="1" applyBorder="1" applyAlignment="1" applyProtection="1">
      <alignment horizontal="left" vertical="center" wrapText="1"/>
      <protection hidden="1"/>
    </xf>
    <xf numFmtId="0" fontId="25" fillId="38" borderId="44" xfId="0" applyFont="1" applyFill="1" applyBorder="1" applyAlignment="1" applyProtection="1">
      <alignment horizontal="left" vertical="center" wrapText="1"/>
      <protection hidden="1"/>
    </xf>
    <xf numFmtId="0" fontId="25" fillId="38" borderId="38" xfId="0" applyFont="1" applyFill="1" applyBorder="1" applyAlignment="1" applyProtection="1">
      <alignment horizontal="left" vertical="center" wrapText="1"/>
      <protection hidden="1"/>
    </xf>
    <xf numFmtId="0" fontId="25" fillId="38" borderId="13" xfId="0" applyFont="1" applyFill="1" applyBorder="1" applyAlignment="1" applyProtection="1">
      <alignment horizontal="left" vertical="center" wrapText="1"/>
      <protection hidden="1"/>
    </xf>
    <xf numFmtId="0" fontId="25" fillId="38" borderId="16" xfId="0" applyFont="1" applyFill="1" applyBorder="1" applyAlignment="1" applyProtection="1">
      <alignment vertical="center" wrapText="1"/>
      <protection hidden="1"/>
    </xf>
    <xf numFmtId="0" fontId="25" fillId="38" borderId="64" xfId="0" applyFont="1" applyFill="1" applyBorder="1" applyAlignment="1" applyProtection="1">
      <alignment vertical="center" wrapText="1"/>
      <protection hidden="1"/>
    </xf>
    <xf numFmtId="164" fontId="66" fillId="35" borderId="43" xfId="0" applyNumberFormat="1" applyFont="1" applyFill="1" applyBorder="1" applyAlignment="1" applyProtection="1">
      <alignment horizontal="center" vertical="center"/>
      <protection hidden="1"/>
    </xf>
    <xf numFmtId="0" fontId="32" fillId="38" borderId="92" xfId="42" applyNumberFormat="1" applyFont="1" applyFill="1" applyBorder="1" applyAlignment="1" applyProtection="1">
      <alignment horizontal="center" textRotation="90" wrapText="1"/>
      <protection hidden="1"/>
    </xf>
    <xf numFmtId="0" fontId="32" fillId="38" borderId="93" xfId="42" applyNumberFormat="1" applyFont="1" applyFill="1" applyBorder="1" applyAlignment="1" applyProtection="1">
      <alignment horizontal="center" textRotation="90" wrapText="1"/>
      <protection hidden="1"/>
    </xf>
    <xf numFmtId="3" fontId="37" fillId="38" borderId="24" xfId="0" applyNumberFormat="1" applyFont="1" applyFill="1" applyBorder="1" applyAlignment="1" applyProtection="1">
      <alignment horizontal="center" vertical="center" wrapText="1"/>
      <protection hidden="1"/>
    </xf>
    <xf numFmtId="3" fontId="37" fillId="38" borderId="41" xfId="0" applyNumberFormat="1" applyFont="1" applyFill="1" applyBorder="1" applyAlignment="1" applyProtection="1">
      <alignment horizontal="center" vertical="center" wrapText="1"/>
      <protection hidden="1"/>
    </xf>
    <xf numFmtId="3" fontId="37" fillId="38" borderId="52" xfId="0" applyNumberFormat="1" applyFont="1" applyFill="1" applyBorder="1" applyAlignment="1" applyProtection="1">
      <alignment horizontal="center" vertical="center" wrapText="1"/>
      <protection hidden="1"/>
    </xf>
    <xf numFmtId="0" fontId="37" fillId="38" borderId="24" xfId="0" applyFont="1" applyFill="1" applyBorder="1" applyAlignment="1" applyProtection="1">
      <alignment horizontal="center" vertical="center" wrapText="1"/>
      <protection hidden="1"/>
    </xf>
    <xf numFmtId="0" fontId="37" fillId="38" borderId="41" xfId="0" applyFont="1" applyFill="1" applyBorder="1" applyAlignment="1" applyProtection="1">
      <alignment horizontal="center" vertical="center" wrapText="1"/>
      <protection hidden="1"/>
    </xf>
    <xf numFmtId="0" fontId="37" fillId="38" borderId="52" xfId="0" applyFont="1" applyFill="1" applyBorder="1" applyAlignment="1" applyProtection="1">
      <alignment horizontal="center" vertical="center" wrapText="1"/>
      <protection hidden="1"/>
    </xf>
    <xf numFmtId="0" fontId="32" fillId="38" borderId="97" xfId="0" applyNumberFormat="1" applyFont="1" applyFill="1" applyBorder="1" applyAlignment="1" applyProtection="1">
      <alignment horizontal="center" textRotation="90" wrapText="1"/>
      <protection hidden="1"/>
    </xf>
    <xf numFmtId="0" fontId="32" fillId="38" borderId="80" xfId="0" applyNumberFormat="1" applyFont="1" applyFill="1" applyBorder="1" applyAlignment="1" applyProtection="1">
      <alignment horizontal="center" textRotation="90" wrapText="1"/>
      <protection hidden="1"/>
    </xf>
    <xf numFmtId="0" fontId="48" fillId="38" borderId="24" xfId="42" applyNumberFormat="1" applyFont="1" applyFill="1" applyBorder="1" applyAlignment="1" applyProtection="1">
      <alignment horizontal="center" vertical="center" wrapText="1"/>
      <protection hidden="1"/>
    </xf>
    <xf numFmtId="0" fontId="48" fillId="38" borderId="41" xfId="42" applyNumberFormat="1" applyFont="1" applyFill="1" applyBorder="1" applyAlignment="1" applyProtection="1">
      <alignment horizontal="center" vertical="center" wrapText="1"/>
      <protection hidden="1"/>
    </xf>
    <xf numFmtId="0" fontId="48" fillId="38" borderId="52" xfId="42" applyNumberFormat="1" applyFont="1" applyFill="1" applyBorder="1" applyAlignment="1" applyProtection="1">
      <alignment horizontal="center" vertical="center" wrapText="1"/>
      <protection hidden="1"/>
    </xf>
    <xf numFmtId="0" fontId="29" fillId="38" borderId="26" xfId="0" applyFont="1" applyFill="1" applyBorder="1" applyAlignment="1" applyProtection="1">
      <alignment horizontal="center" vertical="center" wrapText="1"/>
      <protection hidden="1"/>
    </xf>
    <xf numFmtId="0" fontId="29" fillId="38" borderId="27" xfId="0" applyFont="1" applyFill="1" applyBorder="1" applyAlignment="1" applyProtection="1">
      <alignment horizontal="center" vertical="center" wrapText="1"/>
      <protection hidden="1"/>
    </xf>
    <xf numFmtId="0" fontId="29" fillId="38" borderId="28" xfId="0" applyFont="1" applyFill="1" applyBorder="1" applyAlignment="1" applyProtection="1">
      <alignment horizontal="center" vertical="center" wrapText="1"/>
      <protection hidden="1"/>
    </xf>
    <xf numFmtId="0" fontId="29" fillId="38" borderId="35" xfId="0" applyFont="1" applyFill="1" applyBorder="1" applyAlignment="1" applyProtection="1">
      <alignment horizontal="center" vertical="center" wrapText="1"/>
      <protection hidden="1"/>
    </xf>
    <xf numFmtId="0" fontId="29" fillId="38" borderId="0" xfId="0" applyFont="1" applyFill="1" applyBorder="1" applyAlignment="1" applyProtection="1">
      <alignment horizontal="center" vertical="center" wrapText="1"/>
      <protection hidden="1"/>
    </xf>
    <xf numFmtId="0" fontId="29" fillId="38" borderId="36" xfId="0" applyFont="1" applyFill="1" applyBorder="1" applyAlignment="1" applyProtection="1">
      <alignment horizontal="center" vertical="center" wrapText="1"/>
      <protection hidden="1"/>
    </xf>
    <xf numFmtId="0" fontId="29" fillId="38" borderId="29" xfId="0" applyFont="1" applyFill="1" applyBorder="1" applyAlignment="1" applyProtection="1">
      <alignment horizontal="center" vertical="center" wrapText="1"/>
      <protection hidden="1"/>
    </xf>
    <xf numFmtId="0" fontId="29" fillId="38" borderId="25" xfId="0" applyFont="1" applyFill="1" applyBorder="1" applyAlignment="1" applyProtection="1">
      <alignment horizontal="center" vertical="center" wrapText="1"/>
      <protection hidden="1"/>
    </xf>
    <xf numFmtId="0" fontId="29" fillId="38" borderId="40" xfId="0" applyFont="1" applyFill="1" applyBorder="1" applyAlignment="1" applyProtection="1">
      <alignment horizontal="center" vertical="center" wrapText="1"/>
      <protection hidden="1"/>
    </xf>
    <xf numFmtId="0" fontId="25" fillId="0" borderId="13" xfId="0" applyFont="1" applyFill="1" applyBorder="1" applyAlignment="1" applyProtection="1">
      <alignment vertical="top" wrapText="1"/>
      <protection locked="0"/>
    </xf>
    <xf numFmtId="0" fontId="25" fillId="0" borderId="11" xfId="0" applyFont="1" applyFill="1" applyBorder="1" applyAlignment="1" applyProtection="1">
      <alignment vertical="top" wrapText="1"/>
      <protection locked="0"/>
    </xf>
    <xf numFmtId="0" fontId="25" fillId="0" borderId="37" xfId="0" applyFont="1" applyFill="1" applyBorder="1" applyAlignment="1" applyProtection="1">
      <alignment vertical="top" wrapText="1"/>
      <protection locked="0"/>
    </xf>
    <xf numFmtId="0" fontId="35" fillId="35" borderId="14" xfId="0" applyNumberFormat="1" applyFont="1" applyFill="1" applyBorder="1" applyAlignment="1" applyProtection="1">
      <alignment horizontal="center" vertical="center" wrapText="1"/>
      <protection hidden="1"/>
    </xf>
    <xf numFmtId="0" fontId="35" fillId="35" borderId="11" xfId="0" applyNumberFormat="1" applyFont="1" applyFill="1" applyBorder="1" applyAlignment="1" applyProtection="1">
      <alignment horizontal="center" vertical="center" wrapText="1"/>
      <protection hidden="1"/>
    </xf>
    <xf numFmtId="0" fontId="33" fillId="38" borderId="35" xfId="0" applyFont="1" applyFill="1" applyBorder="1" applyAlignment="1" applyProtection="1">
      <alignment horizontal="center" vertical="top" wrapText="1"/>
      <protection hidden="1"/>
    </xf>
    <xf numFmtId="0" fontId="33" fillId="38" borderId="0" xfId="0" applyFont="1" applyFill="1" applyBorder="1" applyAlignment="1" applyProtection="1">
      <alignment horizontal="center" vertical="top" wrapText="1"/>
      <protection hidden="1"/>
    </xf>
    <xf numFmtId="0" fontId="33" fillId="38" borderId="36" xfId="0" applyFont="1" applyFill="1" applyBorder="1" applyAlignment="1" applyProtection="1">
      <alignment horizontal="center" vertical="top" wrapText="1"/>
      <protection hidden="1"/>
    </xf>
    <xf numFmtId="0" fontId="35" fillId="35" borderId="21" xfId="0" applyFont="1" applyFill="1" applyBorder="1" applyAlignment="1" applyProtection="1">
      <alignment vertical="center"/>
      <protection hidden="1"/>
    </xf>
    <xf numFmtId="0" fontId="35" fillId="35" borderId="43" xfId="0" applyFont="1" applyFill="1" applyBorder="1" applyAlignment="1" applyProtection="1">
      <alignment vertical="center"/>
      <protection hidden="1"/>
    </xf>
    <xf numFmtId="0" fontId="25" fillId="38" borderId="65" xfId="0" applyFont="1" applyFill="1" applyBorder="1" applyAlignment="1" applyProtection="1">
      <alignment horizontal="left" vertical="center" wrapText="1"/>
      <protection hidden="1"/>
    </xf>
    <xf numFmtId="0" fontId="35" fillId="35" borderId="14" xfId="0" applyFont="1" applyFill="1" applyBorder="1" applyAlignment="1" applyProtection="1">
      <alignment horizontal="center" vertical="center" wrapText="1"/>
      <protection hidden="1"/>
    </xf>
    <xf numFmtId="0" fontId="25" fillId="38" borderId="11" xfId="0" applyFont="1" applyFill="1" applyBorder="1" applyAlignment="1" applyProtection="1">
      <alignment horizontal="center" vertical="center" wrapText="1"/>
      <protection hidden="1"/>
    </xf>
    <xf numFmtId="0" fontId="25" fillId="38" borderId="76" xfId="0" applyFont="1" applyFill="1" applyBorder="1" applyAlignment="1" applyProtection="1">
      <alignment horizontal="center" vertical="center" wrapText="1"/>
      <protection hidden="1"/>
    </xf>
    <xf numFmtId="0" fontId="35" fillId="35" borderId="76" xfId="0" applyNumberFormat="1" applyFont="1" applyFill="1" applyBorder="1" applyAlignment="1" applyProtection="1">
      <alignment horizontal="center" vertical="center" wrapText="1"/>
      <protection hidden="1"/>
    </xf>
    <xf numFmtId="0" fontId="27" fillId="38" borderId="90" xfId="0" applyNumberFormat="1" applyFont="1" applyFill="1" applyBorder="1" applyAlignment="1" applyProtection="1">
      <alignment horizontal="center" textRotation="90"/>
      <protection hidden="1"/>
    </xf>
    <xf numFmtId="0" fontId="27" fillId="38" borderId="91" xfId="0" applyNumberFormat="1" applyFont="1" applyFill="1" applyBorder="1" applyAlignment="1" applyProtection="1">
      <alignment horizontal="center" textRotation="90"/>
      <protection hidden="1"/>
    </xf>
    <xf numFmtId="0" fontId="32" fillId="38" borderId="82" xfId="42" applyNumberFormat="1" applyFont="1" applyFill="1" applyBorder="1" applyAlignment="1" applyProtection="1">
      <alignment horizontal="center" textRotation="90" wrapText="1"/>
      <protection hidden="1"/>
    </xf>
    <xf numFmtId="0" fontId="32" fillId="38" borderId="42" xfId="42" applyNumberFormat="1" applyFont="1" applyFill="1" applyBorder="1" applyAlignment="1" applyProtection="1">
      <alignment horizontal="center" textRotation="90" wrapText="1"/>
      <protection hidden="1"/>
    </xf>
    <xf numFmtId="0" fontId="40" fillId="38" borderId="19" xfId="0" applyFont="1" applyFill="1" applyBorder="1" applyAlignment="1" applyProtection="1">
      <alignment horizontal="center" vertical="center"/>
      <protection hidden="1"/>
    </xf>
    <xf numFmtId="0" fontId="40" fillId="38" borderId="16" xfId="0" applyFont="1" applyFill="1" applyBorder="1" applyAlignment="1" applyProtection="1">
      <alignment horizontal="center" vertical="center"/>
      <protection hidden="1"/>
    </xf>
    <xf numFmtId="0" fontId="40" fillId="38" borderId="88" xfId="0" applyFont="1" applyFill="1" applyBorder="1" applyAlignment="1" applyProtection="1">
      <alignment horizontal="center" vertical="center"/>
      <protection hidden="1"/>
    </xf>
    <xf numFmtId="0" fontId="32" fillId="38" borderId="89" xfId="42" applyNumberFormat="1" applyFont="1" applyFill="1" applyBorder="1" applyAlignment="1" applyProtection="1">
      <alignment horizontal="center" textRotation="90" wrapText="1"/>
      <protection hidden="1"/>
    </xf>
    <xf numFmtId="0" fontId="32" fillId="38" borderId="49" xfId="42" applyNumberFormat="1" applyFont="1" applyFill="1" applyBorder="1" applyAlignment="1" applyProtection="1">
      <alignment horizontal="center" textRotation="90" wrapText="1"/>
      <protection hidden="1"/>
    </xf>
    <xf numFmtId="0" fontId="40" fillId="38" borderId="38" xfId="0" applyFont="1" applyFill="1" applyBorder="1" applyAlignment="1" applyProtection="1">
      <alignment horizontal="center" vertical="center"/>
      <protection hidden="1"/>
    </xf>
    <xf numFmtId="0" fontId="32" fillId="43" borderId="82" xfId="42" applyNumberFormat="1" applyFont="1" applyFill="1" applyBorder="1" applyAlignment="1" applyProtection="1">
      <alignment horizontal="center" textRotation="90" wrapText="1"/>
      <protection hidden="1"/>
    </xf>
    <xf numFmtId="0" fontId="32" fillId="43" borderId="42" xfId="42" applyNumberFormat="1" applyFont="1" applyFill="1" applyBorder="1" applyAlignment="1" applyProtection="1">
      <alignment horizontal="center" textRotation="90" wrapText="1"/>
      <protection hidden="1"/>
    </xf>
    <xf numFmtId="0" fontId="32" fillId="43" borderId="92" xfId="42" applyNumberFormat="1" applyFont="1" applyFill="1" applyBorder="1" applyAlignment="1" applyProtection="1">
      <alignment horizontal="center" textRotation="90" wrapText="1"/>
      <protection hidden="1"/>
    </xf>
    <xf numFmtId="0" fontId="32" fillId="43" borderId="93" xfId="42" applyNumberFormat="1" applyFont="1" applyFill="1" applyBorder="1" applyAlignment="1" applyProtection="1">
      <alignment horizontal="center" textRotation="90" wrapText="1"/>
      <protection hidden="1"/>
    </xf>
    <xf numFmtId="0" fontId="27" fillId="43" borderId="90" xfId="0" applyNumberFormat="1" applyFont="1" applyFill="1" applyBorder="1" applyAlignment="1" applyProtection="1">
      <alignment horizontal="center" textRotation="90"/>
      <protection hidden="1"/>
    </xf>
    <xf numFmtId="0" fontId="27" fillId="43" borderId="91" xfId="0" applyNumberFormat="1" applyFont="1" applyFill="1" applyBorder="1" applyAlignment="1" applyProtection="1">
      <alignment horizontal="center" textRotation="90"/>
      <protection hidden="1"/>
    </xf>
    <xf numFmtId="0" fontId="48" fillId="61" borderId="26" xfId="42" applyNumberFormat="1" applyFont="1" applyFill="1" applyBorder="1" applyAlignment="1" applyProtection="1">
      <alignment horizontal="center" vertical="center" wrapText="1"/>
      <protection hidden="1"/>
    </xf>
    <xf numFmtId="0" fontId="48" fillId="61" borderId="28" xfId="42" applyNumberFormat="1" applyFont="1" applyFill="1" applyBorder="1" applyAlignment="1" applyProtection="1">
      <alignment horizontal="center" vertical="center" wrapText="1"/>
      <protection hidden="1"/>
    </xf>
    <xf numFmtId="0" fontId="48" fillId="61" borderId="35" xfId="42" applyNumberFormat="1" applyFont="1" applyFill="1" applyBorder="1" applyAlignment="1" applyProtection="1">
      <alignment horizontal="center" vertical="center" wrapText="1"/>
      <protection hidden="1"/>
    </xf>
    <xf numFmtId="0" fontId="48" fillId="61" borderId="36" xfId="42" applyNumberFormat="1" applyFont="1" applyFill="1" applyBorder="1" applyAlignment="1" applyProtection="1">
      <alignment horizontal="center" vertical="center" wrapText="1"/>
      <protection hidden="1"/>
    </xf>
    <xf numFmtId="0" fontId="48" fillId="61" borderId="29" xfId="42" applyNumberFormat="1" applyFont="1" applyFill="1" applyBorder="1" applyAlignment="1" applyProtection="1">
      <alignment horizontal="center" vertical="center" wrapText="1"/>
      <protection hidden="1"/>
    </xf>
    <xf numFmtId="0" fontId="48" fillId="61" borderId="40" xfId="42" applyNumberFormat="1" applyFont="1" applyFill="1" applyBorder="1" applyAlignment="1" applyProtection="1">
      <alignment horizontal="center" vertical="center" wrapText="1"/>
      <protection hidden="1"/>
    </xf>
    <xf numFmtId="0" fontId="40" fillId="43" borderId="38" xfId="0" applyFont="1" applyFill="1" applyBorder="1" applyAlignment="1" applyProtection="1">
      <alignment horizontal="center" vertical="center"/>
      <protection hidden="1"/>
    </xf>
    <xf numFmtId="0" fontId="40" fillId="43" borderId="16" xfId="0" applyFont="1" applyFill="1" applyBorder="1" applyAlignment="1" applyProtection="1">
      <alignment horizontal="center" vertical="center"/>
      <protection hidden="1"/>
    </xf>
    <xf numFmtId="0" fontId="40" fillId="43" borderId="88" xfId="0" applyFont="1" applyFill="1" applyBorder="1" applyAlignment="1" applyProtection="1">
      <alignment horizontal="center" vertical="center"/>
      <protection hidden="1"/>
    </xf>
    <xf numFmtId="0" fontId="40" fillId="43" borderId="19" xfId="0" applyFont="1" applyFill="1" applyBorder="1" applyAlignment="1" applyProtection="1">
      <alignment horizontal="center" vertical="center"/>
      <protection hidden="1"/>
    </xf>
    <xf numFmtId="0" fontId="32" fillId="43" borderId="89" xfId="42" applyNumberFormat="1" applyFont="1" applyFill="1" applyBorder="1" applyAlignment="1" applyProtection="1">
      <alignment horizontal="center" textRotation="90" wrapText="1"/>
      <protection hidden="1"/>
    </xf>
    <xf numFmtId="0" fontId="32" fillId="43" borderId="49" xfId="42" applyNumberFormat="1" applyFont="1" applyFill="1" applyBorder="1" applyAlignment="1" applyProtection="1">
      <alignment horizontal="center" textRotation="90" wrapText="1"/>
      <protection hidden="1"/>
    </xf>
    <xf numFmtId="0" fontId="32" fillId="43" borderId="97" xfId="0" applyNumberFormat="1" applyFont="1" applyFill="1" applyBorder="1" applyAlignment="1" applyProtection="1">
      <alignment horizontal="center" textRotation="90" wrapText="1"/>
      <protection hidden="1"/>
    </xf>
    <xf numFmtId="0" fontId="32" fillId="43" borderId="80" xfId="0" applyNumberFormat="1" applyFont="1" applyFill="1" applyBorder="1" applyAlignment="1" applyProtection="1">
      <alignment horizontal="center" textRotation="90" wrapText="1"/>
      <protection hidden="1"/>
    </xf>
    <xf numFmtId="3" fontId="37" fillId="43" borderId="24" xfId="0" applyNumberFormat="1" applyFont="1" applyFill="1" applyBorder="1" applyAlignment="1" applyProtection="1">
      <alignment horizontal="center" vertical="center" wrapText="1"/>
      <protection hidden="1"/>
    </xf>
    <xf numFmtId="3" fontId="37" fillId="43" borderId="41" xfId="0" applyNumberFormat="1" applyFont="1" applyFill="1" applyBorder="1" applyAlignment="1" applyProtection="1">
      <alignment horizontal="center" vertical="center" wrapText="1"/>
      <protection hidden="1"/>
    </xf>
    <xf numFmtId="3" fontId="37" fillId="43" borderId="52" xfId="0" applyNumberFormat="1" applyFont="1" applyFill="1" applyBorder="1" applyAlignment="1" applyProtection="1">
      <alignment horizontal="center" vertical="center" wrapText="1"/>
      <protection hidden="1"/>
    </xf>
    <xf numFmtId="0" fontId="37" fillId="43" borderId="24" xfId="0" applyFont="1" applyFill="1" applyBorder="1" applyAlignment="1" applyProtection="1">
      <alignment horizontal="center" vertical="center" wrapText="1"/>
      <protection hidden="1"/>
    </xf>
    <xf numFmtId="0" fontId="37" fillId="43" borderId="41" xfId="0" applyFont="1" applyFill="1" applyBorder="1" applyAlignment="1" applyProtection="1">
      <alignment horizontal="center" vertical="center" wrapText="1"/>
      <protection hidden="1"/>
    </xf>
    <xf numFmtId="0" fontId="37" fillId="43" borderId="52" xfId="0" applyFont="1" applyFill="1" applyBorder="1" applyAlignment="1" applyProtection="1">
      <alignment horizontal="center" vertical="center" wrapText="1"/>
      <protection hidden="1"/>
    </xf>
    <xf numFmtId="0" fontId="48" fillId="43" borderId="24" xfId="42" applyNumberFormat="1" applyFont="1" applyFill="1" applyBorder="1" applyAlignment="1" applyProtection="1">
      <alignment horizontal="center" vertical="center" wrapText="1"/>
      <protection hidden="1"/>
    </xf>
    <xf numFmtId="0" fontId="48" fillId="43" borderId="41" xfId="42" applyNumberFormat="1" applyFont="1" applyFill="1" applyBorder="1" applyAlignment="1" applyProtection="1">
      <alignment horizontal="center" vertical="center" wrapText="1"/>
      <protection hidden="1"/>
    </xf>
    <xf numFmtId="0" fontId="48" fillId="43" borderId="52" xfId="42" applyNumberFormat="1" applyFont="1" applyFill="1" applyBorder="1" applyAlignment="1" applyProtection="1">
      <alignment horizontal="center" vertical="center" wrapText="1"/>
      <protection hidden="1"/>
    </xf>
    <xf numFmtId="0" fontId="35" fillId="46" borderId="21" xfId="0" applyFont="1" applyFill="1" applyBorder="1" applyAlignment="1" applyProtection="1">
      <alignment vertical="center"/>
      <protection hidden="1"/>
    </xf>
    <xf numFmtId="0" fontId="35" fillId="46" borderId="43" xfId="0" applyFont="1" applyFill="1" applyBorder="1" applyAlignment="1" applyProtection="1">
      <alignment vertical="center"/>
      <protection hidden="1"/>
    </xf>
    <xf numFmtId="164" fontId="74" fillId="46" borderId="43" xfId="0" applyNumberFormat="1" applyFont="1" applyFill="1" applyBorder="1" applyAlignment="1" applyProtection="1">
      <alignment horizontal="center" vertical="center"/>
      <protection hidden="1"/>
    </xf>
    <xf numFmtId="0" fontId="25" fillId="43" borderId="38" xfId="0" applyFont="1" applyFill="1" applyBorder="1" applyAlignment="1" applyProtection="1">
      <alignment horizontal="left" vertical="center" wrapText="1"/>
      <protection hidden="1"/>
    </xf>
    <xf numFmtId="0" fontId="25" fillId="43" borderId="16" xfId="0" applyFont="1" applyFill="1" applyBorder="1" applyAlignment="1" applyProtection="1">
      <alignment horizontal="left" vertical="center" wrapText="1"/>
      <protection hidden="1"/>
    </xf>
    <xf numFmtId="0" fontId="25" fillId="43" borderId="13" xfId="0" applyFont="1" applyFill="1" applyBorder="1" applyAlignment="1" applyProtection="1">
      <alignment horizontal="left" vertical="center" wrapText="1"/>
      <protection hidden="1"/>
    </xf>
    <xf numFmtId="0" fontId="25" fillId="43" borderId="61" xfId="0" applyFont="1" applyFill="1" applyBorder="1" applyAlignment="1" applyProtection="1">
      <alignment horizontal="left" vertical="center" wrapText="1"/>
      <protection hidden="1"/>
    </xf>
    <xf numFmtId="0" fontId="25" fillId="43" borderId="60" xfId="0" applyFont="1" applyFill="1" applyBorder="1" applyAlignment="1" applyProtection="1">
      <alignment horizontal="left" vertical="center" wrapText="1"/>
      <protection hidden="1"/>
    </xf>
    <xf numFmtId="0" fontId="25" fillId="43" borderId="44" xfId="0" applyFont="1" applyFill="1" applyBorder="1" applyAlignment="1" applyProtection="1">
      <alignment horizontal="left" vertical="center" wrapText="1"/>
      <protection hidden="1"/>
    </xf>
    <xf numFmtId="0" fontId="25" fillId="43" borderId="65" xfId="0" applyFont="1" applyFill="1" applyBorder="1" applyAlignment="1" applyProtection="1">
      <alignment horizontal="left" vertical="center" wrapText="1"/>
      <protection hidden="1"/>
    </xf>
    <xf numFmtId="0" fontId="25" fillId="43" borderId="64" xfId="0" applyFont="1" applyFill="1" applyBorder="1" applyAlignment="1" applyProtection="1">
      <alignment horizontal="left" vertical="center" wrapText="1"/>
      <protection hidden="1"/>
    </xf>
    <xf numFmtId="0" fontId="29" fillId="43" borderId="26" xfId="0" applyFont="1" applyFill="1" applyBorder="1" applyAlignment="1" applyProtection="1">
      <alignment horizontal="center" vertical="center" wrapText="1"/>
      <protection hidden="1"/>
    </xf>
    <xf numFmtId="0" fontId="29" fillId="43" borderId="27" xfId="0" applyFont="1" applyFill="1" applyBorder="1" applyAlignment="1" applyProtection="1">
      <alignment horizontal="center" vertical="center" wrapText="1"/>
      <protection hidden="1"/>
    </xf>
    <xf numFmtId="0" fontId="29" fillId="43" borderId="28" xfId="0" applyFont="1" applyFill="1" applyBorder="1" applyAlignment="1" applyProtection="1">
      <alignment horizontal="center" vertical="center" wrapText="1"/>
      <protection hidden="1"/>
    </xf>
    <xf numFmtId="0" fontId="29" fillId="43" borderId="35" xfId="0" applyFont="1" applyFill="1" applyBorder="1" applyAlignment="1" applyProtection="1">
      <alignment horizontal="center" vertical="center" wrapText="1"/>
      <protection hidden="1"/>
    </xf>
    <xf numFmtId="0" fontId="29" fillId="43" borderId="0" xfId="0" applyFont="1" applyFill="1" applyBorder="1" applyAlignment="1" applyProtection="1">
      <alignment horizontal="center" vertical="center" wrapText="1"/>
      <protection hidden="1"/>
    </xf>
    <xf numFmtId="0" fontId="29" fillId="43" borderId="36" xfId="0" applyFont="1" applyFill="1" applyBorder="1" applyAlignment="1" applyProtection="1">
      <alignment horizontal="center" vertical="center" wrapText="1"/>
      <protection hidden="1"/>
    </xf>
    <xf numFmtId="0" fontId="29" fillId="43" borderId="29" xfId="0" applyFont="1" applyFill="1" applyBorder="1" applyAlignment="1" applyProtection="1">
      <alignment horizontal="center" vertical="center" wrapText="1"/>
      <protection hidden="1"/>
    </xf>
    <xf numFmtId="0" fontId="29" fillId="43" borderId="25" xfId="0" applyFont="1" applyFill="1" applyBorder="1" applyAlignment="1" applyProtection="1">
      <alignment horizontal="center" vertical="center" wrapText="1"/>
      <protection hidden="1"/>
    </xf>
    <xf numFmtId="0" fontId="29" fillId="43" borderId="40" xfId="0" applyFont="1" applyFill="1" applyBorder="1" applyAlignment="1" applyProtection="1">
      <alignment horizontal="center" vertical="center" wrapText="1"/>
      <protection hidden="1"/>
    </xf>
    <xf numFmtId="0" fontId="33" fillId="43" borderId="35" xfId="0" applyFont="1" applyFill="1" applyBorder="1" applyAlignment="1" applyProtection="1">
      <alignment horizontal="center" vertical="top" wrapText="1"/>
      <protection hidden="1"/>
    </xf>
    <xf numFmtId="0" fontId="33" fillId="43" borderId="0" xfId="0" applyFont="1" applyFill="1" applyBorder="1" applyAlignment="1" applyProtection="1">
      <alignment horizontal="center" vertical="top" wrapText="1"/>
      <protection hidden="1"/>
    </xf>
    <xf numFmtId="0" fontId="33" fillId="43" borderId="36" xfId="0" applyFont="1" applyFill="1" applyBorder="1" applyAlignment="1" applyProtection="1">
      <alignment horizontal="center" vertical="top" wrapText="1"/>
      <protection hidden="1"/>
    </xf>
    <xf numFmtId="0" fontId="35" fillId="46" borderId="14" xfId="0" applyNumberFormat="1" applyFont="1" applyFill="1" applyBorder="1" applyAlignment="1" applyProtection="1">
      <alignment horizontal="center" vertical="center" wrapText="1"/>
      <protection hidden="1"/>
    </xf>
    <xf numFmtId="0" fontId="35" fillId="46" borderId="11" xfId="0" applyNumberFormat="1" applyFont="1" applyFill="1" applyBorder="1" applyAlignment="1" applyProtection="1">
      <alignment horizontal="center" vertical="center" wrapText="1"/>
      <protection hidden="1"/>
    </xf>
    <xf numFmtId="0" fontId="25" fillId="43" borderId="11" xfId="0" applyFont="1" applyFill="1" applyBorder="1" applyAlignment="1" applyProtection="1">
      <alignment horizontal="center" vertical="center" wrapText="1"/>
      <protection hidden="1"/>
    </xf>
    <xf numFmtId="0" fontId="35" fillId="46" borderId="14" xfId="0" applyFont="1" applyFill="1" applyBorder="1" applyAlignment="1" applyProtection="1">
      <alignment horizontal="center" vertical="center" wrapText="1"/>
      <protection hidden="1"/>
    </xf>
    <xf numFmtId="0" fontId="35" fillId="46" borderId="76" xfId="0" applyNumberFormat="1" applyFont="1" applyFill="1" applyBorder="1" applyAlignment="1" applyProtection="1">
      <alignment horizontal="center" vertical="center" wrapText="1"/>
      <protection hidden="1"/>
    </xf>
    <xf numFmtId="0" fontId="25" fillId="43" borderId="76" xfId="0" applyFont="1" applyFill="1" applyBorder="1" applyAlignment="1" applyProtection="1">
      <alignment horizontal="center" vertical="center" wrapText="1"/>
      <protection hidden="1"/>
    </xf>
    <xf numFmtId="0" fontId="32" fillId="39" borderId="82" xfId="42" applyNumberFormat="1" applyFont="1" applyFill="1" applyBorder="1" applyAlignment="1" applyProtection="1">
      <alignment horizontal="center" textRotation="90" wrapText="1"/>
      <protection hidden="1"/>
    </xf>
    <xf numFmtId="0" fontId="32" fillId="39" borderId="42" xfId="42" applyNumberFormat="1" applyFont="1" applyFill="1" applyBorder="1" applyAlignment="1" applyProtection="1">
      <alignment horizontal="center" textRotation="90" wrapText="1"/>
      <protection hidden="1"/>
    </xf>
    <xf numFmtId="0" fontId="32" fillId="39" borderId="92" xfId="42" applyNumberFormat="1" applyFont="1" applyFill="1" applyBorder="1" applyAlignment="1" applyProtection="1">
      <alignment horizontal="center" textRotation="90" wrapText="1"/>
      <protection hidden="1"/>
    </xf>
    <xf numFmtId="0" fontId="32" fillId="39" borderId="93" xfId="42" applyNumberFormat="1" applyFont="1" applyFill="1" applyBorder="1" applyAlignment="1" applyProtection="1">
      <alignment horizontal="center" textRotation="90" wrapText="1"/>
      <protection hidden="1"/>
    </xf>
    <xf numFmtId="0" fontId="27" fillId="39" borderId="90" xfId="0" applyNumberFormat="1" applyFont="1" applyFill="1" applyBorder="1" applyAlignment="1" applyProtection="1">
      <alignment horizontal="center" textRotation="90"/>
      <protection hidden="1"/>
    </xf>
    <xf numFmtId="0" fontId="27" fillId="39" borderId="91" xfId="0" applyNumberFormat="1" applyFont="1" applyFill="1" applyBorder="1" applyAlignment="1" applyProtection="1">
      <alignment horizontal="center" textRotation="90"/>
      <protection hidden="1"/>
    </xf>
    <xf numFmtId="0" fontId="40" fillId="39" borderId="38" xfId="0" applyFont="1" applyFill="1" applyBorder="1" applyAlignment="1" applyProtection="1">
      <alignment horizontal="center" vertical="center"/>
      <protection hidden="1"/>
    </xf>
    <xf numFmtId="0" fontId="40" fillId="39" borderId="16" xfId="0" applyFont="1" applyFill="1" applyBorder="1" applyAlignment="1" applyProtection="1">
      <alignment horizontal="center" vertical="center"/>
      <protection hidden="1"/>
    </xf>
    <xf numFmtId="0" fontId="40" fillId="39" borderId="88" xfId="0" applyFont="1" applyFill="1" applyBorder="1" applyAlignment="1" applyProtection="1">
      <alignment horizontal="center" vertical="center"/>
      <protection hidden="1"/>
    </xf>
    <xf numFmtId="0" fontId="40" fillId="39" borderId="19" xfId="0" applyFont="1" applyFill="1" applyBorder="1" applyAlignment="1" applyProtection="1">
      <alignment horizontal="center" vertical="center"/>
      <protection hidden="1"/>
    </xf>
    <xf numFmtId="0" fontId="32" fillId="39" borderId="89" xfId="42" applyNumberFormat="1" applyFont="1" applyFill="1" applyBorder="1" applyAlignment="1" applyProtection="1">
      <alignment horizontal="center" textRotation="90" wrapText="1"/>
      <protection hidden="1"/>
    </xf>
    <xf numFmtId="0" fontId="32" fillId="39" borderId="49" xfId="42" applyNumberFormat="1" applyFont="1" applyFill="1" applyBorder="1" applyAlignment="1" applyProtection="1">
      <alignment horizontal="center" textRotation="90" wrapText="1"/>
      <protection hidden="1"/>
    </xf>
    <xf numFmtId="0" fontId="32" fillId="39" borderId="97" xfId="0" applyNumberFormat="1" applyFont="1" applyFill="1" applyBorder="1" applyAlignment="1" applyProtection="1">
      <alignment horizontal="center" textRotation="90" wrapText="1"/>
      <protection hidden="1"/>
    </xf>
    <xf numFmtId="0" fontId="32" fillId="39" borderId="80" xfId="0" applyNumberFormat="1" applyFont="1" applyFill="1" applyBorder="1" applyAlignment="1" applyProtection="1">
      <alignment horizontal="center" textRotation="90" wrapText="1"/>
      <protection hidden="1"/>
    </xf>
    <xf numFmtId="3" fontId="37" fillId="39" borderId="24" xfId="0" applyNumberFormat="1" applyFont="1" applyFill="1" applyBorder="1" applyAlignment="1" applyProtection="1">
      <alignment horizontal="center" vertical="center" wrapText="1"/>
      <protection hidden="1"/>
    </xf>
    <xf numFmtId="3" fontId="37" fillId="39" borderId="41" xfId="0" applyNumberFormat="1" applyFont="1" applyFill="1" applyBorder="1" applyAlignment="1" applyProtection="1">
      <alignment horizontal="center" vertical="center" wrapText="1"/>
      <protection hidden="1"/>
    </xf>
    <xf numFmtId="3" fontId="37" fillId="39" borderId="52" xfId="0" applyNumberFormat="1" applyFont="1" applyFill="1" applyBorder="1" applyAlignment="1" applyProtection="1">
      <alignment horizontal="center" vertical="center" wrapText="1"/>
      <protection hidden="1"/>
    </xf>
    <xf numFmtId="0" fontId="37" fillId="39" borderId="24" xfId="0" applyFont="1" applyFill="1" applyBorder="1" applyAlignment="1" applyProtection="1">
      <alignment horizontal="center" vertical="center" wrapText="1"/>
      <protection hidden="1"/>
    </xf>
    <xf numFmtId="0" fontId="37" fillId="39" borderId="41" xfId="0" applyFont="1" applyFill="1" applyBorder="1" applyAlignment="1" applyProtection="1">
      <alignment horizontal="center" vertical="center" wrapText="1"/>
      <protection hidden="1"/>
    </xf>
    <xf numFmtId="0" fontId="37" fillId="39" borderId="52" xfId="0" applyFont="1" applyFill="1" applyBorder="1" applyAlignment="1" applyProtection="1">
      <alignment horizontal="center" vertical="center" wrapText="1"/>
      <protection hidden="1"/>
    </xf>
    <xf numFmtId="0" fontId="48" fillId="39" borderId="24" xfId="42" applyNumberFormat="1" applyFont="1" applyFill="1" applyBorder="1" applyAlignment="1" applyProtection="1">
      <alignment horizontal="center" vertical="center" wrapText="1"/>
      <protection hidden="1"/>
    </xf>
    <xf numFmtId="0" fontId="48" fillId="39" borderId="41" xfId="42" applyNumberFormat="1" applyFont="1" applyFill="1" applyBorder="1" applyAlignment="1" applyProtection="1">
      <alignment horizontal="center" vertical="center" wrapText="1"/>
      <protection hidden="1"/>
    </xf>
    <xf numFmtId="0" fontId="48" fillId="39" borderId="52" xfId="42" applyNumberFormat="1" applyFont="1" applyFill="1" applyBorder="1" applyAlignment="1" applyProtection="1">
      <alignment horizontal="center" vertical="center" wrapText="1"/>
      <protection hidden="1"/>
    </xf>
    <xf numFmtId="0" fontId="35" fillId="37" borderId="11" xfId="0" applyNumberFormat="1" applyFont="1" applyFill="1" applyBorder="1" applyAlignment="1" applyProtection="1">
      <alignment horizontal="center" vertical="center" wrapText="1"/>
      <protection hidden="1"/>
    </xf>
    <xf numFmtId="0" fontId="35" fillId="37" borderId="76" xfId="0" applyNumberFormat="1" applyFont="1" applyFill="1" applyBorder="1" applyAlignment="1" applyProtection="1">
      <alignment horizontal="center" vertical="center" wrapText="1"/>
      <protection hidden="1"/>
    </xf>
    <xf numFmtId="0" fontId="25" fillId="39" borderId="11" xfId="0" applyFont="1" applyFill="1" applyBorder="1" applyAlignment="1" applyProtection="1">
      <alignment horizontal="center" vertical="center" wrapText="1"/>
      <protection hidden="1"/>
    </xf>
    <xf numFmtId="0" fontId="25" fillId="39" borderId="76" xfId="0" applyFont="1" applyFill="1" applyBorder="1" applyAlignment="1" applyProtection="1">
      <alignment horizontal="center" vertical="center" wrapText="1"/>
      <protection hidden="1"/>
    </xf>
    <xf numFmtId="0" fontId="35" fillId="37" borderId="14" xfId="0" applyNumberFormat="1" applyFont="1" applyFill="1" applyBorder="1" applyAlignment="1" applyProtection="1">
      <alignment horizontal="center" vertical="center" wrapText="1"/>
      <protection hidden="1"/>
    </xf>
    <xf numFmtId="0" fontId="35" fillId="37" borderId="14" xfId="0" applyFont="1" applyFill="1" applyBorder="1" applyAlignment="1" applyProtection="1">
      <alignment horizontal="center" vertical="center" wrapText="1"/>
      <protection hidden="1"/>
    </xf>
    <xf numFmtId="0" fontId="35" fillId="37" borderId="21" xfId="0" applyFont="1" applyFill="1" applyBorder="1" applyAlignment="1" applyProtection="1">
      <alignment vertical="center"/>
      <protection hidden="1"/>
    </xf>
    <xf numFmtId="0" fontId="35" fillId="37" borderId="43" xfId="0" applyFont="1" applyFill="1" applyBorder="1" applyAlignment="1" applyProtection="1">
      <alignment vertical="center"/>
      <protection hidden="1"/>
    </xf>
    <xf numFmtId="164" fontId="69" fillId="37" borderId="43" xfId="0" applyNumberFormat="1" applyFont="1" applyFill="1" applyBorder="1" applyAlignment="1" applyProtection="1">
      <alignment horizontal="center" vertical="center"/>
      <protection hidden="1"/>
    </xf>
    <xf numFmtId="0" fontId="25" fillId="39" borderId="38" xfId="0" applyFont="1" applyFill="1" applyBorder="1" applyAlignment="1" applyProtection="1">
      <alignment horizontal="left" vertical="center" wrapText="1"/>
      <protection hidden="1"/>
    </xf>
    <xf numFmtId="0" fontId="25" fillId="39" borderId="16" xfId="0" applyFont="1" applyFill="1" applyBorder="1" applyAlignment="1" applyProtection="1">
      <alignment horizontal="left" vertical="center" wrapText="1"/>
      <protection hidden="1"/>
    </xf>
    <xf numFmtId="0" fontId="25" fillId="39" borderId="13" xfId="0" applyFont="1" applyFill="1" applyBorder="1" applyAlignment="1" applyProtection="1">
      <alignment horizontal="left" vertical="center" wrapText="1"/>
      <protection hidden="1"/>
    </xf>
    <xf numFmtId="0" fontId="25" fillId="39" borderId="61" xfId="0" applyFont="1" applyFill="1" applyBorder="1" applyAlignment="1" applyProtection="1">
      <alignment horizontal="left" vertical="center" wrapText="1"/>
      <protection hidden="1"/>
    </xf>
    <xf numFmtId="0" fontId="25" fillId="39" borderId="60" xfId="0" applyFont="1" applyFill="1" applyBorder="1" applyAlignment="1" applyProtection="1">
      <alignment horizontal="left" vertical="center" wrapText="1"/>
      <protection hidden="1"/>
    </xf>
    <xf numFmtId="0" fontId="25" fillId="39" borderId="44" xfId="0" applyFont="1" applyFill="1" applyBorder="1" applyAlignment="1" applyProtection="1">
      <alignment horizontal="left" vertical="center" wrapText="1"/>
      <protection hidden="1"/>
    </xf>
    <xf numFmtId="0" fontId="25" fillId="39" borderId="65" xfId="0" applyFont="1" applyFill="1" applyBorder="1" applyAlignment="1" applyProtection="1">
      <alignment horizontal="left" vertical="center" wrapText="1"/>
      <protection hidden="1"/>
    </xf>
    <xf numFmtId="0" fontId="25" fillId="39" borderId="64" xfId="0" applyFont="1" applyFill="1" applyBorder="1" applyAlignment="1" applyProtection="1">
      <alignment horizontal="left" vertical="center" wrapText="1"/>
      <protection hidden="1"/>
    </xf>
    <xf numFmtId="0" fontId="29" fillId="39" borderId="26" xfId="0" applyFont="1" applyFill="1" applyBorder="1" applyAlignment="1" applyProtection="1">
      <alignment horizontal="center" vertical="center" wrapText="1"/>
      <protection hidden="1"/>
    </xf>
    <xf numFmtId="0" fontId="29" fillId="39" borderId="27" xfId="0" applyFont="1" applyFill="1" applyBorder="1" applyAlignment="1" applyProtection="1">
      <alignment horizontal="center" vertical="center" wrapText="1"/>
      <protection hidden="1"/>
    </xf>
    <xf numFmtId="0" fontId="29" fillId="39" borderId="28" xfId="0" applyFont="1" applyFill="1" applyBorder="1" applyAlignment="1" applyProtection="1">
      <alignment horizontal="center" vertical="center" wrapText="1"/>
      <protection hidden="1"/>
    </xf>
    <xf numFmtId="0" fontId="29" fillId="39" borderId="35" xfId="0" applyFont="1" applyFill="1" applyBorder="1" applyAlignment="1" applyProtection="1">
      <alignment horizontal="center" vertical="center" wrapText="1"/>
      <protection hidden="1"/>
    </xf>
    <xf numFmtId="0" fontId="29" fillId="39" borderId="0" xfId="0" applyFont="1" applyFill="1" applyBorder="1" applyAlignment="1" applyProtection="1">
      <alignment horizontal="center" vertical="center" wrapText="1"/>
      <protection hidden="1"/>
    </xf>
    <xf numFmtId="0" fontId="29" fillId="39" borderId="36" xfId="0" applyFont="1" applyFill="1" applyBorder="1" applyAlignment="1" applyProtection="1">
      <alignment horizontal="center" vertical="center" wrapText="1"/>
      <protection hidden="1"/>
    </xf>
    <xf numFmtId="0" fontId="29" fillId="39" borderId="29" xfId="0" applyFont="1" applyFill="1" applyBorder="1" applyAlignment="1" applyProtection="1">
      <alignment horizontal="center" vertical="center" wrapText="1"/>
      <protection hidden="1"/>
    </xf>
    <xf numFmtId="0" fontId="29" fillId="39" borderId="25" xfId="0" applyFont="1" applyFill="1" applyBorder="1" applyAlignment="1" applyProtection="1">
      <alignment horizontal="center" vertical="center" wrapText="1"/>
      <protection hidden="1"/>
    </xf>
    <xf numFmtId="0" fontId="29" fillId="39" borderId="40" xfId="0" applyFont="1" applyFill="1" applyBorder="1" applyAlignment="1" applyProtection="1">
      <alignment horizontal="center" vertical="center" wrapText="1"/>
      <protection hidden="1"/>
    </xf>
    <xf numFmtId="0" fontId="33" fillId="39" borderId="35" xfId="0" applyFont="1" applyFill="1" applyBorder="1" applyAlignment="1" applyProtection="1">
      <alignment horizontal="center" vertical="top" wrapText="1"/>
      <protection hidden="1"/>
    </xf>
    <xf numFmtId="0" fontId="33" fillId="39" borderId="0" xfId="0" applyFont="1" applyFill="1" applyBorder="1" applyAlignment="1" applyProtection="1">
      <alignment horizontal="center" vertical="top" wrapText="1"/>
      <protection hidden="1"/>
    </xf>
    <xf numFmtId="0" fontId="33" fillId="39" borderId="36" xfId="0" applyFont="1" applyFill="1" applyBorder="1" applyAlignment="1" applyProtection="1">
      <alignment horizontal="center" vertical="top" wrapText="1"/>
      <protection hidden="1"/>
    </xf>
    <xf numFmtId="0" fontId="32" fillId="42" borderId="82" xfId="42" applyNumberFormat="1" applyFont="1" applyFill="1" applyBorder="1" applyAlignment="1" applyProtection="1">
      <alignment horizontal="center" textRotation="90" wrapText="1"/>
      <protection hidden="1"/>
    </xf>
    <xf numFmtId="0" fontId="32" fillId="42" borderId="42" xfId="42" applyNumberFormat="1" applyFont="1" applyFill="1" applyBorder="1" applyAlignment="1" applyProtection="1">
      <alignment horizontal="center" textRotation="90" wrapText="1"/>
      <protection hidden="1"/>
    </xf>
    <xf numFmtId="0" fontId="32" fillId="42" borderId="92" xfId="42" applyNumberFormat="1" applyFont="1" applyFill="1" applyBorder="1" applyAlignment="1" applyProtection="1">
      <alignment horizontal="center" textRotation="90" wrapText="1"/>
      <protection hidden="1"/>
    </xf>
    <xf numFmtId="0" fontId="32" fillId="42" borderId="93" xfId="42" applyNumberFormat="1" applyFont="1" applyFill="1" applyBorder="1" applyAlignment="1" applyProtection="1">
      <alignment horizontal="center" textRotation="90" wrapText="1"/>
      <protection hidden="1"/>
    </xf>
    <xf numFmtId="0" fontId="27" fillId="42" borderId="90" xfId="0" applyNumberFormat="1" applyFont="1" applyFill="1" applyBorder="1" applyAlignment="1" applyProtection="1">
      <alignment horizontal="center" textRotation="90"/>
      <protection hidden="1"/>
    </xf>
    <xf numFmtId="0" fontId="27" fillId="42" borderId="91" xfId="0" applyNumberFormat="1" applyFont="1" applyFill="1" applyBorder="1" applyAlignment="1" applyProtection="1">
      <alignment horizontal="center" textRotation="90"/>
      <protection hidden="1"/>
    </xf>
    <xf numFmtId="0" fontId="40" fillId="42" borderId="38" xfId="0" applyFont="1" applyFill="1" applyBorder="1" applyAlignment="1" applyProtection="1">
      <alignment horizontal="center" vertical="center"/>
      <protection hidden="1"/>
    </xf>
    <xf numFmtId="0" fontId="40" fillId="42" borderId="16" xfId="0" applyFont="1" applyFill="1" applyBorder="1" applyAlignment="1" applyProtection="1">
      <alignment horizontal="center" vertical="center"/>
      <protection hidden="1"/>
    </xf>
    <xf numFmtId="0" fontId="40" fillId="42" borderId="88" xfId="0" applyFont="1" applyFill="1" applyBorder="1" applyAlignment="1" applyProtection="1">
      <alignment horizontal="center" vertical="center"/>
      <protection hidden="1"/>
    </xf>
    <xf numFmtId="0" fontId="40" fillId="42" borderId="19" xfId="0" applyFont="1" applyFill="1" applyBorder="1" applyAlignment="1" applyProtection="1">
      <alignment horizontal="center" vertical="center"/>
      <protection hidden="1"/>
    </xf>
    <xf numFmtId="0" fontId="32" fillId="42" borderId="89" xfId="42" applyNumberFormat="1" applyFont="1" applyFill="1" applyBorder="1" applyAlignment="1" applyProtection="1">
      <alignment horizontal="center" textRotation="90" wrapText="1"/>
      <protection hidden="1"/>
    </xf>
    <xf numFmtId="0" fontId="32" fillId="42" borderId="49" xfId="42" applyNumberFormat="1" applyFont="1" applyFill="1" applyBorder="1" applyAlignment="1" applyProtection="1">
      <alignment horizontal="center" textRotation="90" wrapText="1"/>
      <protection hidden="1"/>
    </xf>
    <xf numFmtId="0" fontId="32" fillId="42" borderId="97" xfId="0" applyNumberFormat="1" applyFont="1" applyFill="1" applyBorder="1" applyAlignment="1" applyProtection="1">
      <alignment horizontal="center" textRotation="90" wrapText="1"/>
      <protection hidden="1"/>
    </xf>
    <xf numFmtId="0" fontId="32" fillId="42" borderId="80" xfId="0" applyNumberFormat="1" applyFont="1" applyFill="1" applyBorder="1" applyAlignment="1" applyProtection="1">
      <alignment horizontal="center" textRotation="90" wrapText="1"/>
      <protection hidden="1"/>
    </xf>
    <xf numFmtId="3" fontId="37" fillId="42" borderId="24" xfId="0" applyNumberFormat="1" applyFont="1" applyFill="1" applyBorder="1" applyAlignment="1" applyProtection="1">
      <alignment horizontal="center" vertical="center" wrapText="1"/>
      <protection hidden="1"/>
    </xf>
    <xf numFmtId="3" fontId="37" fillId="42" borderId="41" xfId="0" applyNumberFormat="1" applyFont="1" applyFill="1" applyBorder="1" applyAlignment="1" applyProtection="1">
      <alignment horizontal="center" vertical="center" wrapText="1"/>
      <protection hidden="1"/>
    </xf>
    <xf numFmtId="3" fontId="37" fillId="42" borderId="52" xfId="0" applyNumberFormat="1" applyFont="1" applyFill="1" applyBorder="1" applyAlignment="1" applyProtection="1">
      <alignment horizontal="center" vertical="center" wrapText="1"/>
      <protection hidden="1"/>
    </xf>
    <xf numFmtId="0" fontId="37" fillId="42" borderId="24" xfId="0" applyFont="1" applyFill="1" applyBorder="1" applyAlignment="1" applyProtection="1">
      <alignment horizontal="center" vertical="center" wrapText="1"/>
      <protection hidden="1"/>
    </xf>
    <xf numFmtId="0" fontId="37" fillId="42" borderId="41" xfId="0" applyFont="1" applyFill="1" applyBorder="1" applyAlignment="1" applyProtection="1">
      <alignment horizontal="center" vertical="center" wrapText="1"/>
      <protection hidden="1"/>
    </xf>
    <xf numFmtId="0" fontId="37" fillId="42" borderId="52" xfId="0" applyFont="1" applyFill="1" applyBorder="1" applyAlignment="1" applyProtection="1">
      <alignment horizontal="center" vertical="center" wrapText="1"/>
      <protection hidden="1"/>
    </xf>
    <xf numFmtId="0" fontId="48" fillId="42" borderId="24" xfId="42" applyNumberFormat="1" applyFont="1" applyFill="1" applyBorder="1" applyAlignment="1" applyProtection="1">
      <alignment horizontal="center" vertical="center" wrapText="1"/>
      <protection hidden="1"/>
    </xf>
    <xf numFmtId="0" fontId="48" fillId="42" borderId="41" xfId="42" applyNumberFormat="1" applyFont="1" applyFill="1" applyBorder="1" applyAlignment="1" applyProtection="1">
      <alignment horizontal="center" vertical="center" wrapText="1"/>
      <protection hidden="1"/>
    </xf>
    <xf numFmtId="0" fontId="48" fillId="42" borderId="52" xfId="42" applyNumberFormat="1" applyFont="1" applyFill="1" applyBorder="1" applyAlignment="1" applyProtection="1">
      <alignment horizontal="center" vertical="center" wrapText="1"/>
      <protection hidden="1"/>
    </xf>
    <xf numFmtId="0" fontId="35" fillId="44" borderId="11" xfId="0" applyNumberFormat="1" applyFont="1" applyFill="1" applyBorder="1" applyAlignment="1" applyProtection="1">
      <alignment horizontal="center" vertical="center" wrapText="1"/>
      <protection hidden="1"/>
    </xf>
    <xf numFmtId="0" fontId="35" fillId="44" borderId="76" xfId="0" applyNumberFormat="1" applyFont="1" applyFill="1" applyBorder="1" applyAlignment="1" applyProtection="1">
      <alignment horizontal="center" vertical="center" wrapText="1"/>
      <protection hidden="1"/>
    </xf>
    <xf numFmtId="0" fontId="25" fillId="42" borderId="11" xfId="0" applyFont="1" applyFill="1" applyBorder="1" applyAlignment="1" applyProtection="1">
      <alignment horizontal="center" vertical="center" wrapText="1"/>
      <protection hidden="1"/>
    </xf>
    <xf numFmtId="0" fontId="25" fillId="42" borderId="76" xfId="0" applyFont="1" applyFill="1" applyBorder="1" applyAlignment="1" applyProtection="1">
      <alignment horizontal="center" vertical="center" wrapText="1"/>
      <protection hidden="1"/>
    </xf>
    <xf numFmtId="0" fontId="35" fillId="44" borderId="14" xfId="0" applyNumberFormat="1" applyFont="1" applyFill="1" applyBorder="1" applyAlignment="1" applyProtection="1">
      <alignment horizontal="center" vertical="center" wrapText="1"/>
      <protection hidden="1"/>
    </xf>
    <xf numFmtId="0" fontId="35" fillId="44" borderId="14" xfId="0" applyFont="1" applyFill="1" applyBorder="1" applyAlignment="1" applyProtection="1">
      <alignment horizontal="center" vertical="center" wrapText="1"/>
      <protection hidden="1"/>
    </xf>
    <xf numFmtId="0" fontId="25" fillId="42" borderId="16" xfId="0" applyFont="1" applyFill="1" applyBorder="1" applyAlignment="1" applyProtection="1">
      <alignment horizontal="left" vertical="center" wrapText="1"/>
      <protection hidden="1"/>
    </xf>
    <xf numFmtId="0" fontId="25" fillId="42" borderId="64" xfId="0" applyFont="1" applyFill="1" applyBorder="1" applyAlignment="1" applyProtection="1">
      <alignment horizontal="left" vertical="center" wrapText="1"/>
      <protection hidden="1"/>
    </xf>
    <xf numFmtId="0" fontId="25" fillId="42" borderId="38" xfId="0" applyFont="1" applyFill="1" applyBorder="1" applyAlignment="1" applyProtection="1">
      <alignment horizontal="left" vertical="center" wrapText="1"/>
      <protection hidden="1"/>
    </xf>
    <xf numFmtId="0" fontId="25" fillId="42" borderId="13" xfId="0" applyFont="1" applyFill="1" applyBorder="1" applyAlignment="1" applyProtection="1">
      <alignment horizontal="left" vertical="center" wrapText="1"/>
      <protection hidden="1"/>
    </xf>
    <xf numFmtId="0" fontId="25" fillId="42" borderId="60" xfId="0" applyFont="1" applyFill="1" applyBorder="1" applyAlignment="1" applyProtection="1">
      <alignment horizontal="left" vertical="center" wrapText="1"/>
      <protection hidden="1"/>
    </xf>
    <xf numFmtId="0" fontId="25" fillId="42" borderId="65" xfId="0" applyFont="1" applyFill="1" applyBorder="1" applyAlignment="1" applyProtection="1">
      <alignment horizontal="left" vertical="center" wrapText="1"/>
      <protection hidden="1"/>
    </xf>
    <xf numFmtId="0" fontId="33" fillId="42" borderId="35" xfId="0" applyFont="1" applyFill="1" applyBorder="1" applyAlignment="1" applyProtection="1">
      <alignment horizontal="center" vertical="top" wrapText="1"/>
      <protection hidden="1"/>
    </xf>
    <xf numFmtId="0" fontId="33" fillId="42" borderId="0" xfId="0" applyFont="1" applyFill="1" applyBorder="1" applyAlignment="1" applyProtection="1">
      <alignment horizontal="center" vertical="top" wrapText="1"/>
      <protection hidden="1"/>
    </xf>
    <xf numFmtId="0" fontId="33" fillId="42" borderId="36" xfId="0" applyFont="1" applyFill="1" applyBorder="1" applyAlignment="1" applyProtection="1">
      <alignment horizontal="center" vertical="top" wrapText="1"/>
      <protection hidden="1"/>
    </xf>
    <xf numFmtId="0" fontId="35" fillId="44" borderId="21" xfId="0" applyFont="1" applyFill="1" applyBorder="1" applyAlignment="1" applyProtection="1">
      <alignment vertical="center"/>
      <protection hidden="1"/>
    </xf>
    <xf numFmtId="0" fontId="35" fillId="44" borderId="43" xfId="0" applyFont="1" applyFill="1" applyBorder="1" applyAlignment="1" applyProtection="1">
      <alignment vertical="center"/>
      <protection hidden="1"/>
    </xf>
    <xf numFmtId="0" fontId="25" fillId="42" borderId="61" xfId="0" applyFont="1" applyFill="1" applyBorder="1" applyAlignment="1" applyProtection="1">
      <alignment horizontal="left" vertical="center" wrapText="1"/>
      <protection hidden="1"/>
    </xf>
    <xf numFmtId="0" fontId="25" fillId="42" borderId="44" xfId="0" applyFont="1" applyFill="1" applyBorder="1" applyAlignment="1" applyProtection="1">
      <alignment horizontal="left" vertical="center" wrapText="1"/>
      <protection hidden="1"/>
    </xf>
    <xf numFmtId="164" fontId="76" fillId="44" borderId="43" xfId="0" applyNumberFormat="1" applyFont="1" applyFill="1" applyBorder="1" applyAlignment="1" applyProtection="1">
      <alignment horizontal="center" vertical="center"/>
      <protection hidden="1"/>
    </xf>
    <xf numFmtId="0" fontId="25" fillId="42" borderId="16" xfId="0" applyFont="1" applyFill="1" applyBorder="1" applyAlignment="1" applyProtection="1">
      <alignment vertical="center" wrapText="1"/>
      <protection hidden="1"/>
    </xf>
    <xf numFmtId="0" fontId="25" fillId="42" borderId="64" xfId="0" applyFont="1" applyFill="1" applyBorder="1" applyAlignment="1" applyProtection="1">
      <alignment vertical="center" wrapText="1"/>
      <protection hidden="1"/>
    </xf>
    <xf numFmtId="0" fontId="29" fillId="42" borderId="26" xfId="0" applyFont="1" applyFill="1" applyBorder="1" applyAlignment="1" applyProtection="1">
      <alignment horizontal="center" vertical="center" wrapText="1"/>
      <protection hidden="1"/>
    </xf>
    <xf numFmtId="0" fontId="29" fillId="42" borderId="27" xfId="0" applyFont="1" applyFill="1" applyBorder="1" applyAlignment="1" applyProtection="1">
      <alignment horizontal="center" vertical="center" wrapText="1"/>
      <protection hidden="1"/>
    </xf>
    <xf numFmtId="0" fontId="29" fillId="42" borderId="28" xfId="0" applyFont="1" applyFill="1" applyBorder="1" applyAlignment="1" applyProtection="1">
      <alignment horizontal="center" vertical="center" wrapText="1"/>
      <protection hidden="1"/>
    </xf>
    <xf numFmtId="0" fontId="29" fillId="42" borderId="35" xfId="0" applyFont="1" applyFill="1" applyBorder="1" applyAlignment="1" applyProtection="1">
      <alignment horizontal="center" vertical="center" wrapText="1"/>
      <protection hidden="1"/>
    </xf>
    <xf numFmtId="0" fontId="29" fillId="42" borderId="0" xfId="0" applyFont="1" applyFill="1" applyBorder="1" applyAlignment="1" applyProtection="1">
      <alignment horizontal="center" vertical="center" wrapText="1"/>
      <protection hidden="1"/>
    </xf>
    <xf numFmtId="0" fontId="29" fillId="42" borderId="36" xfId="0" applyFont="1" applyFill="1" applyBorder="1" applyAlignment="1" applyProtection="1">
      <alignment horizontal="center" vertical="center" wrapText="1"/>
      <protection hidden="1"/>
    </xf>
    <xf numFmtId="0" fontId="29" fillId="42" borderId="29" xfId="0" applyFont="1" applyFill="1" applyBorder="1" applyAlignment="1" applyProtection="1">
      <alignment horizontal="center" vertical="center" wrapText="1"/>
      <protection hidden="1"/>
    </xf>
    <xf numFmtId="0" fontId="29" fillId="42" borderId="25" xfId="0" applyFont="1" applyFill="1" applyBorder="1" applyAlignment="1" applyProtection="1">
      <alignment horizontal="center" vertical="center" wrapText="1"/>
      <protection hidden="1"/>
    </xf>
    <xf numFmtId="0" fontId="29" fillId="42" borderId="40" xfId="0" applyFont="1" applyFill="1" applyBorder="1" applyAlignment="1" applyProtection="1">
      <alignment horizontal="center" vertical="center" wrapText="1"/>
      <protection hidden="1"/>
    </xf>
    <xf numFmtId="0" fontId="32" fillId="36" borderId="82" xfId="42" applyNumberFormat="1" applyFont="1" applyFill="1" applyBorder="1" applyAlignment="1" applyProtection="1">
      <alignment horizontal="center" textRotation="90" wrapText="1"/>
      <protection hidden="1"/>
    </xf>
    <xf numFmtId="0" fontId="32" fillId="36" borderId="42" xfId="42" applyNumberFormat="1" applyFont="1" applyFill="1" applyBorder="1" applyAlignment="1" applyProtection="1">
      <alignment horizontal="center" textRotation="90" wrapText="1"/>
      <protection hidden="1"/>
    </xf>
    <xf numFmtId="0" fontId="32" fillId="36" borderId="92" xfId="42" applyNumberFormat="1" applyFont="1" applyFill="1" applyBorder="1" applyAlignment="1" applyProtection="1">
      <alignment horizontal="center" textRotation="90" wrapText="1"/>
      <protection hidden="1"/>
    </xf>
    <xf numFmtId="0" fontId="32" fillId="36" borderId="93" xfId="42" applyNumberFormat="1" applyFont="1" applyFill="1" applyBorder="1" applyAlignment="1" applyProtection="1">
      <alignment horizontal="center" textRotation="90" wrapText="1"/>
      <protection hidden="1"/>
    </xf>
    <xf numFmtId="0" fontId="27" fillId="36" borderId="90" xfId="0" applyNumberFormat="1" applyFont="1" applyFill="1" applyBorder="1" applyAlignment="1" applyProtection="1">
      <alignment horizontal="center" textRotation="90"/>
      <protection hidden="1"/>
    </xf>
    <xf numFmtId="0" fontId="27" fillId="36" borderId="91" xfId="0" applyNumberFormat="1" applyFont="1" applyFill="1" applyBorder="1" applyAlignment="1" applyProtection="1">
      <alignment horizontal="center" textRotation="90"/>
      <protection hidden="1"/>
    </xf>
    <xf numFmtId="0" fontId="40" fillId="36" borderId="38" xfId="0" applyFont="1" applyFill="1" applyBorder="1" applyAlignment="1" applyProtection="1">
      <alignment horizontal="center" vertical="center"/>
      <protection hidden="1"/>
    </xf>
    <xf numFmtId="0" fontId="40" fillId="36" borderId="16" xfId="0" applyFont="1" applyFill="1" applyBorder="1" applyAlignment="1" applyProtection="1">
      <alignment horizontal="center" vertical="center"/>
      <protection hidden="1"/>
    </xf>
    <xf numFmtId="0" fontId="40" fillId="36" borderId="88" xfId="0" applyFont="1" applyFill="1" applyBorder="1" applyAlignment="1" applyProtection="1">
      <alignment horizontal="center" vertical="center"/>
      <protection hidden="1"/>
    </xf>
    <xf numFmtId="0" fontId="40" fillId="36" borderId="19" xfId="0" applyFont="1" applyFill="1" applyBorder="1" applyAlignment="1" applyProtection="1">
      <alignment horizontal="center" vertical="center"/>
      <protection hidden="1"/>
    </xf>
    <xf numFmtId="0" fontId="32" fillId="36" borderId="106" xfId="0" applyNumberFormat="1" applyFont="1" applyFill="1" applyBorder="1" applyAlignment="1" applyProtection="1">
      <alignment horizontal="center" textRotation="90" wrapText="1"/>
      <protection hidden="1"/>
    </xf>
    <xf numFmtId="0" fontId="32" fillId="36" borderId="47" xfId="0" applyNumberFormat="1" applyFont="1" applyFill="1" applyBorder="1" applyAlignment="1" applyProtection="1">
      <alignment horizontal="center" textRotation="90" wrapText="1"/>
      <protection hidden="1"/>
    </xf>
    <xf numFmtId="0" fontId="32" fillId="36" borderId="89" xfId="42" applyNumberFormat="1" applyFont="1" applyFill="1" applyBorder="1" applyAlignment="1" applyProtection="1">
      <alignment horizontal="center" textRotation="90" wrapText="1"/>
      <protection hidden="1"/>
    </xf>
    <xf numFmtId="0" fontId="32" fillId="36" borderId="49" xfId="42" applyNumberFormat="1" applyFont="1" applyFill="1" applyBorder="1" applyAlignment="1" applyProtection="1">
      <alignment horizontal="center" textRotation="90" wrapText="1"/>
      <protection hidden="1"/>
    </xf>
    <xf numFmtId="0" fontId="32" fillId="36" borderId="97" xfId="0" applyNumberFormat="1" applyFont="1" applyFill="1" applyBorder="1" applyAlignment="1" applyProtection="1">
      <alignment horizontal="center" textRotation="90" wrapText="1"/>
      <protection hidden="1"/>
    </xf>
    <xf numFmtId="0" fontId="32" fillId="36" borderId="80" xfId="0" applyNumberFormat="1" applyFont="1" applyFill="1" applyBorder="1" applyAlignment="1" applyProtection="1">
      <alignment horizontal="center" textRotation="90" wrapText="1"/>
      <protection hidden="1"/>
    </xf>
    <xf numFmtId="3" fontId="37" fillId="36" borderId="24" xfId="0" applyNumberFormat="1" applyFont="1" applyFill="1" applyBorder="1" applyAlignment="1" applyProtection="1">
      <alignment horizontal="center" vertical="center" wrapText="1"/>
      <protection hidden="1"/>
    </xf>
    <xf numFmtId="3" fontId="37" fillId="36" borderId="41" xfId="0" applyNumberFormat="1" applyFont="1" applyFill="1" applyBorder="1" applyAlignment="1" applyProtection="1">
      <alignment horizontal="center" vertical="center" wrapText="1"/>
      <protection hidden="1"/>
    </xf>
    <xf numFmtId="3" fontId="37" fillId="36" borderId="52" xfId="0" applyNumberFormat="1" applyFont="1" applyFill="1" applyBorder="1" applyAlignment="1" applyProtection="1">
      <alignment horizontal="center" vertical="center" wrapText="1"/>
      <protection hidden="1"/>
    </xf>
    <xf numFmtId="0" fontId="37" fillId="36" borderId="24" xfId="0" applyFont="1" applyFill="1" applyBorder="1" applyAlignment="1" applyProtection="1">
      <alignment horizontal="center" vertical="center" wrapText="1"/>
      <protection hidden="1"/>
    </xf>
    <xf numFmtId="0" fontId="37" fillId="36" borderId="41" xfId="0" applyFont="1" applyFill="1" applyBorder="1" applyAlignment="1" applyProtection="1">
      <alignment horizontal="center" vertical="center" wrapText="1"/>
      <protection hidden="1"/>
    </xf>
    <xf numFmtId="0" fontId="37" fillId="36" borderId="52" xfId="0" applyFont="1" applyFill="1" applyBorder="1" applyAlignment="1" applyProtection="1">
      <alignment horizontal="center" vertical="center" wrapText="1"/>
      <protection hidden="1"/>
    </xf>
    <xf numFmtId="0" fontId="48" fillId="36" borderId="24" xfId="42" applyNumberFormat="1" applyFont="1" applyFill="1" applyBorder="1" applyAlignment="1" applyProtection="1">
      <alignment horizontal="center" vertical="center" wrapText="1"/>
      <protection hidden="1"/>
    </xf>
    <xf numFmtId="0" fontId="48" fillId="36" borderId="41" xfId="42" applyNumberFormat="1" applyFont="1" applyFill="1" applyBorder="1" applyAlignment="1" applyProtection="1">
      <alignment horizontal="center" vertical="center" wrapText="1"/>
      <protection hidden="1"/>
    </xf>
    <xf numFmtId="0" fontId="48" fillId="36" borderId="52" xfId="42" applyNumberFormat="1" applyFont="1" applyFill="1" applyBorder="1" applyAlignment="1" applyProtection="1">
      <alignment horizontal="center" vertical="center" wrapText="1"/>
      <protection hidden="1"/>
    </xf>
    <xf numFmtId="0" fontId="35" fillId="45" borderId="11" xfId="0" applyNumberFormat="1" applyFont="1" applyFill="1" applyBorder="1" applyAlignment="1" applyProtection="1">
      <alignment horizontal="center" vertical="center" wrapText="1"/>
      <protection hidden="1"/>
    </xf>
    <xf numFmtId="0" fontId="35" fillId="45" borderId="76" xfId="0" applyNumberFormat="1" applyFont="1" applyFill="1" applyBorder="1" applyAlignment="1" applyProtection="1">
      <alignment horizontal="center" vertical="center" wrapText="1"/>
      <protection hidden="1"/>
    </xf>
    <xf numFmtId="0" fontId="25" fillId="36" borderId="11" xfId="0" applyFont="1" applyFill="1" applyBorder="1" applyAlignment="1" applyProtection="1">
      <alignment horizontal="center" vertical="center" wrapText="1"/>
      <protection hidden="1"/>
    </xf>
    <xf numFmtId="0" fontId="25" fillId="36" borderId="76" xfId="0" applyFont="1" applyFill="1" applyBorder="1" applyAlignment="1" applyProtection="1">
      <alignment horizontal="center" vertical="center" wrapText="1"/>
      <protection hidden="1"/>
    </xf>
    <xf numFmtId="0" fontId="35" fillId="45" borderId="14" xfId="0" applyNumberFormat="1" applyFont="1" applyFill="1" applyBorder="1" applyAlignment="1" applyProtection="1">
      <alignment horizontal="center" vertical="center" wrapText="1"/>
      <protection hidden="1"/>
    </xf>
    <xf numFmtId="0" fontId="35" fillId="45" borderId="14" xfId="0" applyFont="1" applyFill="1" applyBorder="1" applyAlignment="1" applyProtection="1">
      <alignment horizontal="center" vertical="center" wrapText="1"/>
      <protection hidden="1"/>
    </xf>
    <xf numFmtId="0" fontId="25" fillId="36" borderId="16" xfId="0" applyFont="1" applyFill="1" applyBorder="1" applyAlignment="1" applyProtection="1">
      <alignment horizontal="left" vertical="center" wrapText="1"/>
      <protection hidden="1"/>
    </xf>
    <xf numFmtId="0" fontId="25" fillId="36" borderId="64" xfId="0" applyFont="1" applyFill="1" applyBorder="1" applyAlignment="1" applyProtection="1">
      <alignment horizontal="left" vertical="center" wrapText="1"/>
      <protection hidden="1"/>
    </xf>
    <xf numFmtId="164" fontId="77" fillId="45" borderId="43" xfId="0" applyNumberFormat="1" applyFont="1" applyFill="1" applyBorder="1" applyAlignment="1" applyProtection="1">
      <alignment horizontal="center" vertical="center"/>
      <protection hidden="1"/>
    </xf>
    <xf numFmtId="0" fontId="25" fillId="36" borderId="38" xfId="0" applyFont="1" applyFill="1" applyBorder="1" applyAlignment="1" applyProtection="1">
      <alignment horizontal="left" vertical="center" wrapText="1"/>
      <protection hidden="1"/>
    </xf>
    <xf numFmtId="0" fontId="25" fillId="36" borderId="13" xfId="0" applyFont="1" applyFill="1" applyBorder="1" applyAlignment="1" applyProtection="1">
      <alignment horizontal="left" vertical="center" wrapText="1"/>
      <protection hidden="1"/>
    </xf>
    <xf numFmtId="0" fontId="35" fillId="45" borderId="21" xfId="0" applyFont="1" applyFill="1" applyBorder="1" applyAlignment="1" applyProtection="1">
      <alignment vertical="center"/>
      <protection hidden="1"/>
    </xf>
    <xf numFmtId="0" fontId="35" fillId="45" borderId="43" xfId="0" applyFont="1" applyFill="1" applyBorder="1" applyAlignment="1" applyProtection="1">
      <alignment vertical="center"/>
      <protection hidden="1"/>
    </xf>
    <xf numFmtId="0" fontId="25" fillId="36" borderId="61" xfId="0" applyFont="1" applyFill="1" applyBorder="1" applyAlignment="1" applyProtection="1">
      <alignment horizontal="left" vertical="center" wrapText="1"/>
      <protection hidden="1"/>
    </xf>
    <xf numFmtId="0" fontId="25" fillId="36" borderId="60" xfId="0" applyFont="1" applyFill="1" applyBorder="1" applyAlignment="1" applyProtection="1">
      <alignment horizontal="left" vertical="center" wrapText="1"/>
      <protection hidden="1"/>
    </xf>
    <xf numFmtId="0" fontId="25" fillId="36" borderId="44" xfId="0" applyFont="1" applyFill="1" applyBorder="1" applyAlignment="1" applyProtection="1">
      <alignment horizontal="left" vertical="center" wrapText="1"/>
      <protection hidden="1"/>
    </xf>
    <xf numFmtId="0" fontId="25" fillId="36" borderId="65" xfId="0" applyFont="1" applyFill="1" applyBorder="1" applyAlignment="1" applyProtection="1">
      <alignment horizontal="left" vertical="center" wrapText="1"/>
      <protection hidden="1"/>
    </xf>
    <xf numFmtId="0" fontId="29" fillId="36" borderId="26" xfId="0" applyFont="1" applyFill="1" applyBorder="1" applyAlignment="1" applyProtection="1">
      <alignment horizontal="center" vertical="center" wrapText="1"/>
      <protection hidden="1"/>
    </xf>
    <xf numFmtId="0" fontId="29" fillId="36" borderId="27" xfId="0" applyFont="1" applyFill="1" applyBorder="1" applyAlignment="1" applyProtection="1">
      <alignment horizontal="center" vertical="center" wrapText="1"/>
      <protection hidden="1"/>
    </xf>
    <xf numFmtId="0" fontId="29" fillId="36" borderId="28" xfId="0" applyFont="1" applyFill="1" applyBorder="1" applyAlignment="1" applyProtection="1">
      <alignment horizontal="center" vertical="center" wrapText="1"/>
      <protection hidden="1"/>
    </xf>
    <xf numFmtId="0" fontId="29" fillId="36" borderId="35" xfId="0" applyFont="1" applyFill="1" applyBorder="1" applyAlignment="1" applyProtection="1">
      <alignment horizontal="center" vertical="center" wrapText="1"/>
      <protection hidden="1"/>
    </xf>
    <xf numFmtId="0" fontId="29" fillId="36" borderId="0" xfId="0" applyFont="1" applyFill="1" applyBorder="1" applyAlignment="1" applyProtection="1">
      <alignment horizontal="center" vertical="center" wrapText="1"/>
      <protection hidden="1"/>
    </xf>
    <xf numFmtId="0" fontId="29" fillId="36" borderId="36" xfId="0" applyFont="1" applyFill="1" applyBorder="1" applyAlignment="1" applyProtection="1">
      <alignment horizontal="center" vertical="center" wrapText="1"/>
      <protection hidden="1"/>
    </xf>
    <xf numFmtId="0" fontId="29" fillId="36" borderId="29" xfId="0" applyFont="1" applyFill="1" applyBorder="1" applyAlignment="1" applyProtection="1">
      <alignment horizontal="center" vertical="center" wrapText="1"/>
      <protection hidden="1"/>
    </xf>
    <xf numFmtId="0" fontId="29" fillId="36" borderId="25" xfId="0" applyFont="1" applyFill="1" applyBorder="1" applyAlignment="1" applyProtection="1">
      <alignment horizontal="center" vertical="center" wrapText="1"/>
      <protection hidden="1"/>
    </xf>
    <xf numFmtId="0" fontId="29" fillId="36" borderId="40" xfId="0" applyFont="1" applyFill="1" applyBorder="1" applyAlignment="1" applyProtection="1">
      <alignment horizontal="center" vertical="center" wrapText="1"/>
      <protection hidden="1"/>
    </xf>
    <xf numFmtId="0" fontId="33" fillId="36" borderId="35" xfId="0" applyFont="1" applyFill="1" applyBorder="1" applyAlignment="1" applyProtection="1">
      <alignment horizontal="center" vertical="top" wrapText="1"/>
      <protection hidden="1"/>
    </xf>
    <xf numFmtId="0" fontId="33" fillId="36" borderId="0" xfId="0" applyFont="1" applyFill="1" applyBorder="1" applyAlignment="1" applyProtection="1">
      <alignment horizontal="center" vertical="top" wrapText="1"/>
      <protection hidden="1"/>
    </xf>
    <xf numFmtId="0" fontId="33" fillId="36" borderId="36" xfId="0" applyFont="1" applyFill="1" applyBorder="1" applyAlignment="1" applyProtection="1">
      <alignment horizontal="center" vertical="top" wrapText="1"/>
      <protection hidden="1"/>
    </xf>
  </cellXfs>
  <cellStyles count="5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Excel Built-in Normal" xfId="44"/>
    <cellStyle name="Excel Built-in Normal 1" xfId="42"/>
    <cellStyle name="Excel Built-in Normal 2" xfId="45"/>
    <cellStyle name="Hypertextový odkaz" xfId="51" builtinId="8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52"/>
    <cellStyle name="Neutrální" xfId="8" builtinId="28" customBuiltin="1"/>
    <cellStyle name="Normální" xfId="0" builtinId="0"/>
    <cellStyle name="Normální 2" xfId="43"/>
    <cellStyle name="normální 2 2" xfId="47"/>
    <cellStyle name="Normální 2 3" xfId="46"/>
    <cellStyle name="Normální 2 4" xfId="49"/>
    <cellStyle name="Normální 2 5" xfId="50"/>
    <cellStyle name="Poznámka" xfId="15" builtinId="10" customBuiltin="1"/>
    <cellStyle name="Propojená buňka" xfId="12" builtinId="24" customBuiltin="1"/>
    <cellStyle name="Správně" xfId="6" builtinId="26" customBuiltin="1"/>
    <cellStyle name="Styl 1" xfId="48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63">
    <dxf>
      <font>
        <b/>
        <i val="0"/>
      </font>
      <fill>
        <patternFill>
          <bgColor rgb="FFFF0000"/>
        </patternFill>
      </fill>
    </dxf>
    <dxf>
      <fill>
        <patternFill>
          <bgColor rgb="FFFF8585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85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8585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717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8585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85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8585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85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8585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85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8585"/>
      <color rgb="FFFAA700"/>
      <color rgb="FFFFE18B"/>
      <color rgb="FFFAB900"/>
      <color rgb="FF996600"/>
      <color rgb="FFCC9900"/>
      <color rgb="FFFF7171"/>
      <color rgb="FFFF5229"/>
      <color rgb="FFBD0D37"/>
      <color rgb="FFA9DA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msmt.cz/strukturalni-fondy-1/vyhlasene-vyzvy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35</xdr:row>
      <xdr:rowOff>19049</xdr:rowOff>
    </xdr:from>
    <xdr:to>
      <xdr:col>9</xdr:col>
      <xdr:colOff>5175</xdr:colOff>
      <xdr:row>41</xdr:row>
      <xdr:rowOff>70376</xdr:rowOff>
    </xdr:to>
    <xdr:pic>
      <xdr:nvPicPr>
        <xdr:cNvPr id="2" name="Obráze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4857749"/>
          <a:ext cx="4320000" cy="1137176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35</xdr:row>
      <xdr:rowOff>9525</xdr:rowOff>
    </xdr:from>
    <xdr:to>
      <xdr:col>15</xdr:col>
      <xdr:colOff>380137</xdr:colOff>
      <xdr:row>41</xdr:row>
      <xdr:rowOff>3676</xdr:rowOff>
    </xdr:to>
    <xdr:pic>
      <xdr:nvPicPr>
        <xdr:cNvPr id="3" name="Obrázek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4848225"/>
          <a:ext cx="227561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</xdr:row>
      <xdr:rowOff>76200</xdr:rowOff>
    </xdr:from>
    <xdr:to>
      <xdr:col>16</xdr:col>
      <xdr:colOff>0</xdr:colOff>
      <xdr:row>4</xdr:row>
      <xdr:rowOff>142592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38175" y="257175"/>
          <a:ext cx="8677275" cy="609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6:P38"/>
  <sheetViews>
    <sheetView tabSelected="1" zoomScaleNormal="100" workbookViewId="0">
      <selection activeCell="B13" sqref="B13:P13"/>
    </sheetView>
  </sheetViews>
  <sheetFormatPr defaultRowHeight="14.25" x14ac:dyDescent="0.2"/>
  <cols>
    <col min="1" max="1" width="2.42578125" style="603" customWidth="1"/>
    <col min="2" max="2" width="8.7109375" style="603" customWidth="1"/>
    <col min="3" max="3" width="8.42578125" style="603" customWidth="1"/>
    <col min="4" max="5" width="7.42578125" style="603" customWidth="1"/>
    <col min="6" max="6" width="6.5703125" style="603" customWidth="1"/>
    <col min="7" max="11" width="8.85546875" style="603" customWidth="1"/>
    <col min="12" max="12" width="10" style="603" customWidth="1"/>
    <col min="13" max="13" width="6.42578125" style="603" customWidth="1"/>
    <col min="14" max="14" width="9.28515625" style="603" customWidth="1"/>
    <col min="15" max="15" width="13.28515625" style="603" customWidth="1"/>
    <col min="16" max="16" width="8.7109375" style="603" customWidth="1"/>
    <col min="17" max="16384" width="9.140625" style="603"/>
  </cols>
  <sheetData>
    <row r="6" spans="2:16" ht="15.75" customHeight="1" x14ac:dyDescent="0.2">
      <c r="H6" s="933" t="s">
        <v>252</v>
      </c>
      <c r="I6" s="933"/>
      <c r="J6" s="933"/>
      <c r="K6" s="933"/>
      <c r="L6" s="933"/>
    </row>
    <row r="7" spans="2:16" ht="7.5" customHeight="1" x14ac:dyDescent="0.2"/>
    <row r="8" spans="2:16" ht="40.5" x14ac:dyDescent="0.2">
      <c r="B8" s="934" t="s">
        <v>31</v>
      </c>
      <c r="C8" s="934"/>
      <c r="D8" s="934"/>
      <c r="E8" s="934"/>
      <c r="F8" s="934"/>
      <c r="G8" s="934"/>
      <c r="H8" s="934"/>
      <c r="I8" s="934"/>
      <c r="J8" s="934"/>
      <c r="K8" s="934"/>
      <c r="L8" s="934"/>
      <c r="M8" s="934"/>
      <c r="N8" s="934"/>
      <c r="O8" s="934"/>
      <c r="P8" s="934"/>
    </row>
    <row r="9" spans="2:16" ht="20.25" x14ac:dyDescent="0.2">
      <c r="B9" s="936" t="s">
        <v>303</v>
      </c>
      <c r="C9" s="936"/>
      <c r="D9" s="936"/>
      <c r="E9" s="936"/>
      <c r="F9" s="936"/>
      <c r="G9" s="936"/>
      <c r="H9" s="936"/>
      <c r="I9" s="936"/>
      <c r="J9" s="936"/>
      <c r="K9" s="936"/>
      <c r="L9" s="936"/>
      <c r="M9" s="936"/>
      <c r="N9" s="936"/>
      <c r="O9" s="936"/>
      <c r="P9" s="936"/>
    </row>
    <row r="10" spans="2:16" ht="15" customHeight="1" x14ac:dyDescent="0.2">
      <c r="B10" s="935" t="s">
        <v>49</v>
      </c>
      <c r="C10" s="935"/>
      <c r="D10" s="935"/>
      <c r="E10" s="935"/>
      <c r="F10" s="935"/>
      <c r="G10" s="935"/>
      <c r="H10" s="935"/>
      <c r="I10" s="935"/>
      <c r="J10" s="935"/>
      <c r="K10" s="935"/>
      <c r="L10" s="935"/>
      <c r="M10" s="935"/>
      <c r="N10" s="935"/>
      <c r="O10" s="935"/>
      <c r="P10" s="935"/>
    </row>
    <row r="11" spans="2:16" ht="14.25" customHeight="1" x14ac:dyDescent="0.2">
      <c r="B11" s="604"/>
      <c r="C11" s="605"/>
      <c r="D11" s="605"/>
      <c r="E11" s="605"/>
      <c r="F11" s="605"/>
      <c r="G11" s="605"/>
      <c r="H11" s="605"/>
      <c r="I11" s="605"/>
      <c r="J11" s="605"/>
      <c r="K11" s="605"/>
    </row>
    <row r="12" spans="2:16" ht="162" customHeight="1" x14ac:dyDescent="0.2">
      <c r="B12" s="937" t="s">
        <v>313</v>
      </c>
      <c r="C12" s="937"/>
      <c r="D12" s="937"/>
      <c r="E12" s="937"/>
      <c r="F12" s="937"/>
      <c r="G12" s="937"/>
      <c r="H12" s="937"/>
      <c r="I12" s="937"/>
      <c r="J12" s="937"/>
      <c r="K12" s="937"/>
      <c r="L12" s="937"/>
      <c r="M12" s="937"/>
      <c r="N12" s="937"/>
      <c r="O12" s="937"/>
      <c r="P12" s="937"/>
    </row>
    <row r="13" spans="2:16" ht="25.5" x14ac:dyDescent="0.2">
      <c r="B13" s="941" t="s">
        <v>12</v>
      </c>
      <c r="C13" s="942"/>
      <c r="D13" s="942"/>
      <c r="E13" s="942"/>
      <c r="F13" s="942"/>
      <c r="G13" s="942"/>
      <c r="H13" s="942"/>
      <c r="I13" s="942"/>
      <c r="J13" s="942"/>
      <c r="K13" s="942"/>
      <c r="L13" s="942"/>
      <c r="M13" s="942"/>
      <c r="N13" s="942"/>
      <c r="O13" s="942"/>
      <c r="P13" s="943"/>
    </row>
    <row r="14" spans="2:16" s="422" customFormat="1" ht="73.5" customHeight="1" x14ac:dyDescent="0.25">
      <c r="B14" s="606" t="s">
        <v>14</v>
      </c>
      <c r="C14" s="963" t="s">
        <v>314</v>
      </c>
      <c r="D14" s="964"/>
      <c r="E14" s="964"/>
      <c r="F14" s="964"/>
      <c r="G14" s="964"/>
      <c r="H14" s="964"/>
      <c r="I14" s="964"/>
      <c r="J14" s="964"/>
      <c r="K14" s="964"/>
      <c r="L14" s="964"/>
      <c r="M14" s="964"/>
      <c r="N14" s="964"/>
      <c r="O14" s="964"/>
      <c r="P14" s="965"/>
    </row>
    <row r="15" spans="2:16" s="422" customFormat="1" ht="18.75" customHeight="1" x14ac:dyDescent="0.25">
      <c r="B15" s="607" t="s">
        <v>15</v>
      </c>
      <c r="C15" s="963" t="s">
        <v>315</v>
      </c>
      <c r="D15" s="964"/>
      <c r="E15" s="964"/>
      <c r="F15" s="964"/>
      <c r="G15" s="964"/>
      <c r="H15" s="964"/>
      <c r="I15" s="964"/>
      <c r="J15" s="964"/>
      <c r="K15" s="964"/>
      <c r="L15" s="964"/>
      <c r="M15" s="964"/>
      <c r="N15" s="964"/>
      <c r="O15" s="964"/>
      <c r="P15" s="965"/>
    </row>
    <row r="16" spans="2:16" s="422" customFormat="1" ht="18.75" customHeight="1" x14ac:dyDescent="0.25">
      <c r="B16" s="607"/>
      <c r="C16" s="966" t="s">
        <v>305</v>
      </c>
      <c r="D16" s="967"/>
      <c r="E16" s="967"/>
      <c r="F16" s="967"/>
      <c r="G16" s="967"/>
      <c r="H16" s="967"/>
      <c r="I16" s="967"/>
      <c r="J16" s="967"/>
      <c r="K16" s="967"/>
      <c r="L16" s="967"/>
      <c r="M16" s="967"/>
      <c r="N16" s="967"/>
      <c r="O16" s="967"/>
      <c r="P16" s="968"/>
    </row>
    <row r="17" spans="2:16" s="422" customFormat="1" ht="18.75" customHeight="1" x14ac:dyDescent="0.25">
      <c r="B17" s="607"/>
      <c r="C17" s="966" t="s">
        <v>306</v>
      </c>
      <c r="D17" s="967"/>
      <c r="E17" s="967"/>
      <c r="F17" s="967"/>
      <c r="G17" s="967"/>
      <c r="H17" s="967"/>
      <c r="I17" s="967"/>
      <c r="J17" s="967"/>
      <c r="K17" s="967"/>
      <c r="L17" s="967"/>
      <c r="M17" s="967"/>
      <c r="N17" s="967"/>
      <c r="O17" s="967"/>
      <c r="P17" s="968"/>
    </row>
    <row r="18" spans="2:16" s="422" customFormat="1" ht="18.75" customHeight="1" x14ac:dyDescent="0.25">
      <c r="B18" s="607"/>
      <c r="C18" s="966" t="s">
        <v>304</v>
      </c>
      <c r="D18" s="967"/>
      <c r="E18" s="967"/>
      <c r="F18" s="967"/>
      <c r="G18" s="967"/>
      <c r="H18" s="967"/>
      <c r="I18" s="967"/>
      <c r="J18" s="967"/>
      <c r="K18" s="967"/>
      <c r="L18" s="967"/>
      <c r="M18" s="967"/>
      <c r="N18" s="967"/>
      <c r="O18" s="967"/>
      <c r="P18" s="968"/>
    </row>
    <row r="19" spans="2:16" s="422" customFormat="1" ht="18.75" customHeight="1" x14ac:dyDescent="0.25">
      <c r="B19" s="607"/>
      <c r="C19" s="966" t="s">
        <v>30</v>
      </c>
      <c r="D19" s="967"/>
      <c r="E19" s="967"/>
      <c r="F19" s="967"/>
      <c r="G19" s="967"/>
      <c r="H19" s="967"/>
      <c r="I19" s="967"/>
      <c r="J19" s="967"/>
      <c r="K19" s="967"/>
      <c r="L19" s="967"/>
      <c r="M19" s="967"/>
      <c r="N19" s="967"/>
      <c r="O19" s="967"/>
      <c r="P19" s="968"/>
    </row>
    <row r="20" spans="2:16" s="422" customFormat="1" ht="30" customHeight="1" x14ac:dyDescent="0.25">
      <c r="B20" s="607" t="s">
        <v>13</v>
      </c>
      <c r="C20" s="963" t="s">
        <v>316</v>
      </c>
      <c r="D20" s="964"/>
      <c r="E20" s="964"/>
      <c r="F20" s="964"/>
      <c r="G20" s="964"/>
      <c r="H20" s="964"/>
      <c r="I20" s="964"/>
      <c r="J20" s="964"/>
      <c r="K20" s="964"/>
      <c r="L20" s="964"/>
      <c r="M20" s="964"/>
      <c r="N20" s="964"/>
      <c r="O20" s="964"/>
      <c r="P20" s="965"/>
    </row>
    <row r="21" spans="2:16" s="422" customFormat="1" ht="45" customHeight="1" x14ac:dyDescent="0.25">
      <c r="B21" s="608" t="s">
        <v>29</v>
      </c>
      <c r="C21" s="938" t="s">
        <v>317</v>
      </c>
      <c r="D21" s="939"/>
      <c r="E21" s="939"/>
      <c r="F21" s="939"/>
      <c r="G21" s="939"/>
      <c r="H21" s="939"/>
      <c r="I21" s="939"/>
      <c r="J21" s="939"/>
      <c r="K21" s="939"/>
      <c r="L21" s="939"/>
      <c r="M21" s="939"/>
      <c r="N21" s="939"/>
      <c r="O21" s="939"/>
      <c r="P21" s="940"/>
    </row>
    <row r="24" spans="2:16" ht="15" customHeight="1" x14ac:dyDescent="0.25">
      <c r="B24" s="609"/>
      <c r="C24" s="950" t="s">
        <v>48</v>
      </c>
      <c r="D24" s="950"/>
      <c r="E24" s="950"/>
      <c r="F24" s="950"/>
      <c r="G24" s="950"/>
      <c r="H24" s="950"/>
      <c r="I24" s="950"/>
      <c r="J24" s="950"/>
      <c r="K24" s="950"/>
      <c r="L24" s="950"/>
      <c r="M24" s="950"/>
      <c r="N24" s="950"/>
      <c r="O24" s="950"/>
      <c r="P24" s="610"/>
    </row>
    <row r="25" spans="2:16" x14ac:dyDescent="0.2">
      <c r="B25" s="611"/>
      <c r="C25" s="612"/>
      <c r="D25" s="612"/>
      <c r="E25" s="612"/>
      <c r="F25" s="612"/>
      <c r="G25" s="612"/>
      <c r="H25" s="612"/>
      <c r="I25" s="612"/>
      <c r="J25" s="612"/>
      <c r="K25" s="612"/>
      <c r="L25" s="612"/>
      <c r="M25" s="612"/>
      <c r="N25" s="612"/>
      <c r="O25" s="612"/>
      <c r="P25" s="613"/>
    </row>
    <row r="26" spans="2:16" ht="58.5" customHeight="1" x14ac:dyDescent="0.2">
      <c r="B26" s="611"/>
      <c r="C26" s="951" t="s">
        <v>43</v>
      </c>
      <c r="D26" s="952"/>
      <c r="E26" s="952"/>
      <c r="F26" s="952"/>
      <c r="G26" s="952"/>
      <c r="H26" s="953"/>
      <c r="I26" s="612"/>
      <c r="J26" s="954" t="s">
        <v>42</v>
      </c>
      <c r="K26" s="955"/>
      <c r="L26" s="955"/>
      <c r="M26" s="955"/>
      <c r="N26" s="955"/>
      <c r="O26" s="956"/>
      <c r="P26" s="613"/>
    </row>
    <row r="27" spans="2:16" x14ac:dyDescent="0.2">
      <c r="B27" s="611"/>
      <c r="C27" s="612"/>
      <c r="D27" s="612"/>
      <c r="E27" s="612"/>
      <c r="F27" s="612"/>
      <c r="G27" s="612"/>
      <c r="H27" s="612"/>
      <c r="I27" s="612"/>
      <c r="J27" s="612"/>
      <c r="K27" s="612"/>
      <c r="L27" s="612"/>
      <c r="M27" s="612"/>
      <c r="N27" s="612"/>
      <c r="O27" s="612"/>
      <c r="P27" s="613"/>
    </row>
    <row r="28" spans="2:16" ht="72.75" customHeight="1" x14ac:dyDescent="0.2">
      <c r="B28" s="611"/>
      <c r="C28" s="957" t="s">
        <v>44</v>
      </c>
      <c r="D28" s="958"/>
      <c r="E28" s="958"/>
      <c r="F28" s="958"/>
      <c r="G28" s="958"/>
      <c r="H28" s="959"/>
      <c r="I28" s="612"/>
      <c r="J28" s="960" t="s">
        <v>45</v>
      </c>
      <c r="K28" s="961"/>
      <c r="L28" s="961"/>
      <c r="M28" s="961"/>
      <c r="N28" s="961"/>
      <c r="O28" s="962"/>
      <c r="P28" s="613"/>
    </row>
    <row r="29" spans="2:16" x14ac:dyDescent="0.2">
      <c r="B29" s="611"/>
      <c r="C29" s="612"/>
      <c r="D29" s="612"/>
      <c r="E29" s="612"/>
      <c r="F29" s="612"/>
      <c r="G29" s="612"/>
      <c r="H29" s="612"/>
      <c r="I29" s="612"/>
      <c r="J29" s="612"/>
      <c r="K29" s="612"/>
      <c r="L29" s="612"/>
      <c r="M29" s="612"/>
      <c r="N29" s="612"/>
      <c r="O29" s="612"/>
      <c r="P29" s="613"/>
    </row>
    <row r="30" spans="2:16" ht="71.25" customHeight="1" x14ac:dyDescent="0.2">
      <c r="B30" s="611"/>
      <c r="C30" s="944" t="s">
        <v>46</v>
      </c>
      <c r="D30" s="945"/>
      <c r="E30" s="945"/>
      <c r="F30" s="945"/>
      <c r="G30" s="945"/>
      <c r="H30" s="946"/>
      <c r="I30" s="612"/>
      <c r="J30" s="947" t="s">
        <v>47</v>
      </c>
      <c r="K30" s="948"/>
      <c r="L30" s="948"/>
      <c r="M30" s="948"/>
      <c r="N30" s="948"/>
      <c r="O30" s="949"/>
      <c r="P30" s="613"/>
    </row>
    <row r="31" spans="2:16" x14ac:dyDescent="0.2">
      <c r="B31" s="611"/>
      <c r="C31" s="612"/>
      <c r="D31" s="612"/>
      <c r="E31" s="612"/>
      <c r="F31" s="612"/>
      <c r="G31" s="612"/>
      <c r="H31" s="612"/>
      <c r="I31" s="612"/>
      <c r="J31" s="612"/>
      <c r="K31" s="612"/>
      <c r="L31" s="612"/>
      <c r="M31" s="612"/>
      <c r="N31" s="612"/>
      <c r="O31" s="612"/>
      <c r="P31" s="613"/>
    </row>
    <row r="32" spans="2:16" x14ac:dyDescent="0.2">
      <c r="B32" s="614"/>
      <c r="C32" s="615"/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  <c r="P32" s="616"/>
    </row>
    <row r="33" spans="2:16" s="612" customFormat="1" x14ac:dyDescent="0.2">
      <c r="B33" s="617"/>
      <c r="C33" s="617"/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</row>
    <row r="34" spans="2:16" s="612" customFormat="1" ht="111" customHeight="1" x14ac:dyDescent="0.2"/>
    <row r="38" spans="2:16" ht="14.25" customHeight="1" x14ac:dyDescent="0.2"/>
  </sheetData>
  <sheetProtection algorithmName="SHA-512" hashValue="ExEysZFh37L9fASrtOY0BYx1L7XlCv+Iu0Fql5EwNEYbgsDDu+KuqtFXnuhyCqnJNlhSsYayGFkl2YnbuMam6Q==" saltValue="26h67BDZHsyaOzGRv9ZnmA==" spinCount="100000" sheet="1" objects="1" scenarios="1"/>
  <mergeCells count="21">
    <mergeCell ref="C21:P21"/>
    <mergeCell ref="B13:P13"/>
    <mergeCell ref="C30:H30"/>
    <mergeCell ref="J30:O30"/>
    <mergeCell ref="C24:O24"/>
    <mergeCell ref="C26:H26"/>
    <mergeCell ref="J26:O26"/>
    <mergeCell ref="C28:H28"/>
    <mergeCell ref="J28:O28"/>
    <mergeCell ref="C14:P14"/>
    <mergeCell ref="C15:P15"/>
    <mergeCell ref="C16:P16"/>
    <mergeCell ref="C17:P17"/>
    <mergeCell ref="C18:P18"/>
    <mergeCell ref="C19:P19"/>
    <mergeCell ref="C20:P20"/>
    <mergeCell ref="H6:L6"/>
    <mergeCell ref="B8:P8"/>
    <mergeCell ref="B10:P10"/>
    <mergeCell ref="B9:P9"/>
    <mergeCell ref="B12:P12"/>
  </mergeCells>
  <hyperlinks>
    <hyperlink ref="C26:H26" location="MŠ!A1" display="Mateřská škola"/>
    <hyperlink ref="J26:O26" location="ZŠ!A1" display="Základní škola"/>
    <hyperlink ref="C28:H28" location="ŠD!A1" display="Školní družina"/>
    <hyperlink ref="J28:O28" location="ŠK!A1" display="Školní klub"/>
    <hyperlink ref="C30:H30" location="SVČ!A1" display="Středisko volného času"/>
    <hyperlink ref="J30:O30" location="ZUŠ!A1" display="Základní umělecká škola"/>
  </hyperlinks>
  <pageMargins left="0.70866141732283472" right="0.70866141732283472" top="0.78740157480314965" bottom="0.78740157480314965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B1:P23"/>
  <sheetViews>
    <sheetView workbookViewId="0">
      <selection activeCell="I17" sqref="I17"/>
    </sheetView>
  </sheetViews>
  <sheetFormatPr defaultRowHeight="14.25" x14ac:dyDescent="0.25"/>
  <cols>
    <col min="1" max="1" width="2.42578125" style="421" customWidth="1"/>
    <col min="2" max="2" width="6.28515625" style="872" customWidth="1"/>
    <col min="3" max="3" width="3" style="422" customWidth="1"/>
    <col min="4" max="4" width="16.5703125" style="422" customWidth="1"/>
    <col min="5" max="6" width="14.7109375" style="422" customWidth="1"/>
    <col min="7" max="9" width="15.140625" style="422" customWidth="1"/>
    <col min="10" max="10" width="15.140625" style="421" customWidth="1"/>
    <col min="11" max="11" width="15.140625" style="422" customWidth="1"/>
    <col min="12" max="12" width="15.140625" style="423" customWidth="1"/>
    <col min="13" max="13" width="15.140625" style="424" customWidth="1"/>
    <col min="14" max="14" width="9.140625" style="423" customWidth="1"/>
    <col min="15" max="15" width="18.140625" style="421" customWidth="1"/>
    <col min="16" max="16" width="52" style="421" customWidth="1"/>
    <col min="17" max="16384" width="9.140625" style="421"/>
  </cols>
  <sheetData>
    <row r="1" spans="2:16" s="669" customFormat="1" ht="15" thickBot="1" x14ac:dyDescent="0.3">
      <c r="B1" s="673"/>
      <c r="C1" s="670"/>
      <c r="D1" s="670"/>
      <c r="E1" s="670"/>
      <c r="F1" s="670"/>
      <c r="G1" s="670"/>
      <c r="H1" s="670"/>
      <c r="I1" s="670"/>
      <c r="K1" s="670"/>
      <c r="L1" s="671"/>
      <c r="M1" s="672"/>
      <c r="N1" s="671"/>
    </row>
    <row r="2" spans="2:16" s="669" customFormat="1" ht="27.75" customHeight="1" thickBot="1" x14ac:dyDescent="0.3">
      <c r="B2" s="970" t="s">
        <v>312</v>
      </c>
      <c r="C2" s="971"/>
      <c r="D2" s="971"/>
      <c r="E2" s="971"/>
      <c r="F2" s="971"/>
      <c r="G2" s="971"/>
      <c r="H2" s="971"/>
      <c r="I2" s="971"/>
      <c r="J2" s="971"/>
      <c r="K2" s="971"/>
      <c r="L2" s="971"/>
      <c r="M2" s="972"/>
      <c r="N2" s="671"/>
    </row>
    <row r="3" spans="2:16" s="669" customFormat="1" ht="50.25" thickBot="1" x14ac:dyDescent="0.3">
      <c r="B3" s="982"/>
      <c r="C3" s="983"/>
      <c r="D3" s="983"/>
      <c r="E3" s="849" t="s">
        <v>278</v>
      </c>
      <c r="F3" s="849" t="s">
        <v>302</v>
      </c>
      <c r="G3" s="854" t="s">
        <v>271</v>
      </c>
      <c r="H3" s="849" t="s">
        <v>272</v>
      </c>
      <c r="I3" s="849" t="s">
        <v>273</v>
      </c>
      <c r="J3" s="849" t="s">
        <v>274</v>
      </c>
      <c r="K3" s="849" t="s">
        <v>275</v>
      </c>
      <c r="L3" s="849" t="s">
        <v>276</v>
      </c>
      <c r="M3" s="850" t="s">
        <v>277</v>
      </c>
      <c r="N3" s="671"/>
    </row>
    <row r="4" spans="2:16" s="669" customFormat="1" ht="21" customHeight="1" x14ac:dyDescent="0.25">
      <c r="B4" s="989" t="s">
        <v>270</v>
      </c>
      <c r="C4" s="990"/>
      <c r="D4" s="990"/>
      <c r="E4" s="857">
        <f>MŠ!H3+ZŠ!H3+ŠD!H3+ŠK!H3+SVČ!H3+ZUŠ!H3</f>
        <v>0</v>
      </c>
      <c r="F4" s="862">
        <f>MŠ!I3+ZŠ!I3+ŠD!I3+ŠK!I3+SVČ!I3+ZUŠ!I3</f>
        <v>0</v>
      </c>
      <c r="G4" s="878">
        <f>MŠ!J3+ZŠ!J3+ŠD!J3+ŠK!J3+SVČ!J3+ZUŠ!J3</f>
        <v>0</v>
      </c>
      <c r="H4" s="913">
        <f>MŠ!J3</f>
        <v>0</v>
      </c>
      <c r="I4" s="858">
        <f>ZŠ!J3</f>
        <v>0</v>
      </c>
      <c r="J4" s="858">
        <f>ŠD!J3</f>
        <v>0</v>
      </c>
      <c r="K4" s="858">
        <f>ŠK!J3</f>
        <v>0</v>
      </c>
      <c r="L4" s="858">
        <f>SVČ!J3</f>
        <v>0</v>
      </c>
      <c r="M4" s="859">
        <f>ZUŠ!J3</f>
        <v>0</v>
      </c>
      <c r="N4" s="1011" t="str">
        <f>IF(G4&lt;0,"není možné navýšit dotaci schválenou v Rozhodnutí o poskytnutí dotace","")</f>
        <v/>
      </c>
      <c r="O4" s="1011"/>
      <c r="P4" s="1011"/>
    </row>
    <row r="5" spans="2:16" s="669" customFormat="1" ht="21" customHeight="1" x14ac:dyDescent="0.25">
      <c r="B5" s="989" t="s">
        <v>288</v>
      </c>
      <c r="C5" s="990"/>
      <c r="D5" s="990"/>
      <c r="E5" s="860">
        <f>MŠ!H4+ZŠ!H4+ŠD!H4+ŠK!H4+SVČ!H4+ZUŠ!H4</f>
        <v>0</v>
      </c>
      <c r="F5" s="848">
        <f>MŠ!I4+ZŠ!I4+ŠD!I4+ŠK!I4+SVČ!I4+ZUŠ!I4</f>
        <v>0</v>
      </c>
      <c r="G5" s="855">
        <f>MŠ!J4+ZŠ!J4+ŠD!J4+ŠK!J4+SVČ!J4+ZUŠ!J4</f>
        <v>0</v>
      </c>
      <c r="H5" s="914">
        <f>MŠ!J4</f>
        <v>0</v>
      </c>
      <c r="I5" s="845">
        <f>ZŠ!J4</f>
        <v>0</v>
      </c>
      <c r="J5" s="845">
        <f>ŠD!J4</f>
        <v>0</v>
      </c>
      <c r="K5" s="845">
        <f>ŠK!J4</f>
        <v>0</v>
      </c>
      <c r="L5" s="845">
        <f>SVČ!J4</f>
        <v>0</v>
      </c>
      <c r="M5" s="851">
        <f>ZUŠ!J4</f>
        <v>0</v>
      </c>
      <c r="N5" s="1011" t="str">
        <f>IF(G5&lt;0,"není možné navýšit částku schválenou v Rozhodnutí o poskytnutí dotace","")</f>
        <v/>
      </c>
      <c r="O5" s="1011"/>
      <c r="P5" s="1011"/>
    </row>
    <row r="6" spans="2:16" s="669" customFormat="1" ht="21" customHeight="1" x14ac:dyDescent="0.25">
      <c r="B6" s="989" t="s">
        <v>289</v>
      </c>
      <c r="C6" s="990"/>
      <c r="D6" s="990"/>
      <c r="E6" s="860">
        <f>MŠ!H5+ZŠ!H5+ŠD!H5+ŠK!H5+SVČ!H5+ZUŠ!H5</f>
        <v>0</v>
      </c>
      <c r="F6" s="848">
        <f>MŠ!I5+ZŠ!I5+ŠD!I5+ŠK!I5+SVČ!I5+ZUŠ!I5</f>
        <v>0</v>
      </c>
      <c r="G6" s="855">
        <f>MŠ!J5+ZŠ!J5+ŠD!J5+ŠK!J5+SVČ!J5+ZUŠ!J5</f>
        <v>0</v>
      </c>
      <c r="H6" s="914">
        <f>MŠ!J5</f>
        <v>0</v>
      </c>
      <c r="I6" s="845">
        <f>ZŠ!J5</f>
        <v>0</v>
      </c>
      <c r="J6" s="845">
        <f>ŠD!J5</f>
        <v>0</v>
      </c>
      <c r="K6" s="845">
        <f>ŠK!J5</f>
        <v>0</v>
      </c>
      <c r="L6" s="845">
        <f>SVČ!J5</f>
        <v>0</v>
      </c>
      <c r="M6" s="851">
        <f>ZUŠ!J5</f>
        <v>0</v>
      </c>
      <c r="N6" s="1011" t="str">
        <f t="shared" ref="N6:N8" si="0">IF(G6&lt;0,"není možné navýšit částku schválenou v Rozhodnutí o poskytnutí dotace","")</f>
        <v/>
      </c>
      <c r="O6" s="1011"/>
      <c r="P6" s="1011"/>
    </row>
    <row r="7" spans="2:16" s="669" customFormat="1" ht="21" customHeight="1" x14ac:dyDescent="0.25">
      <c r="B7" s="989" t="s">
        <v>290</v>
      </c>
      <c r="C7" s="990"/>
      <c r="D7" s="990"/>
      <c r="E7" s="860">
        <f>MŠ!H6+ZŠ!H6+ŠD!H6+ŠK!H6+SVČ!H6+ZUŠ!H6</f>
        <v>0</v>
      </c>
      <c r="F7" s="848">
        <f>MŠ!I6+ZŠ!I6+ŠD!I6+ŠK!I6+SVČ!I6+ZUŠ!I6</f>
        <v>0</v>
      </c>
      <c r="G7" s="855">
        <f>MŠ!J6+ZŠ!J6+ŠD!J6+ŠK!J6+SVČ!J6+ZUŠ!J6</f>
        <v>0</v>
      </c>
      <c r="H7" s="914">
        <f>MŠ!J6</f>
        <v>0</v>
      </c>
      <c r="I7" s="845">
        <f>ZŠ!J6</f>
        <v>0</v>
      </c>
      <c r="J7" s="845">
        <f>ŠD!J6</f>
        <v>0</v>
      </c>
      <c r="K7" s="845">
        <f>ŠK!J6</f>
        <v>0</v>
      </c>
      <c r="L7" s="845">
        <f>SVČ!J6</f>
        <v>0</v>
      </c>
      <c r="M7" s="851">
        <f>ZUŠ!J6</f>
        <v>0</v>
      </c>
      <c r="N7" s="1011" t="str">
        <f t="shared" si="0"/>
        <v/>
      </c>
      <c r="O7" s="1011"/>
      <c r="P7" s="1011"/>
    </row>
    <row r="8" spans="2:16" s="669" customFormat="1" ht="21" customHeight="1" thickBot="1" x14ac:dyDescent="0.3">
      <c r="B8" s="987" t="s">
        <v>291</v>
      </c>
      <c r="C8" s="988"/>
      <c r="D8" s="988"/>
      <c r="E8" s="861">
        <f>MŠ!H7+ZŠ!H7+ŠD!H7+ŠK!H7+SVČ!H7+ZUŠ!H7</f>
        <v>0</v>
      </c>
      <c r="F8" s="863">
        <f>MŠ!I7+ZŠ!I7+ŠD!I7+ŠK!I7+SVČ!I7+ZUŠ!I7</f>
        <v>0</v>
      </c>
      <c r="G8" s="856">
        <f>MŠ!J7+ZŠ!J7+ŠD!J7+ŠK!J7+SVČ!J7+ZUŠ!J7</f>
        <v>0</v>
      </c>
      <c r="H8" s="915">
        <f>MŠ!J7</f>
        <v>0</v>
      </c>
      <c r="I8" s="852">
        <f>ZŠ!J7</f>
        <v>0</v>
      </c>
      <c r="J8" s="852">
        <f>ŠD!J7</f>
        <v>0</v>
      </c>
      <c r="K8" s="852">
        <f>ŠK!J7</f>
        <v>0</v>
      </c>
      <c r="L8" s="852">
        <f>SVČ!J7</f>
        <v>0</v>
      </c>
      <c r="M8" s="853">
        <f>ZUŠ!J7</f>
        <v>0</v>
      </c>
      <c r="N8" s="1011" t="str">
        <f t="shared" si="0"/>
        <v/>
      </c>
      <c r="O8" s="1011"/>
      <c r="P8" s="1011"/>
    </row>
    <row r="9" spans="2:16" ht="70.5" customHeight="1" x14ac:dyDescent="0.25">
      <c r="B9" s="618"/>
      <c r="C9" s="618"/>
      <c r="D9" s="669"/>
      <c r="E9" s="421"/>
      <c r="F9" s="994" t="s">
        <v>318</v>
      </c>
      <c r="G9" s="994"/>
      <c r="H9" s="994"/>
      <c r="N9" s="969"/>
      <c r="O9" s="969"/>
      <c r="P9" s="969"/>
    </row>
    <row r="10" spans="2:16" ht="15" x14ac:dyDescent="0.25">
      <c r="B10" s="618"/>
      <c r="C10" s="618"/>
      <c r="D10" s="669"/>
      <c r="E10" s="421"/>
      <c r="F10" s="421"/>
    </row>
    <row r="11" spans="2:16" ht="15.75" thickBot="1" x14ac:dyDescent="0.3">
      <c r="B11" s="618"/>
      <c r="C11" s="618"/>
      <c r="D11" s="618"/>
      <c r="E11" s="421"/>
      <c r="F11" s="421"/>
    </row>
    <row r="12" spans="2:16" ht="34.5" customHeight="1" thickBot="1" x14ac:dyDescent="0.3">
      <c r="B12" s="984" t="s">
        <v>307</v>
      </c>
      <c r="C12" s="985"/>
      <c r="D12" s="985"/>
      <c r="E12" s="985"/>
      <c r="F12" s="985"/>
      <c r="G12" s="985"/>
      <c r="H12" s="985"/>
      <c r="I12" s="985"/>
      <c r="J12" s="985"/>
      <c r="K12" s="985"/>
      <c r="L12" s="985"/>
      <c r="M12" s="986"/>
    </row>
    <row r="13" spans="2:16" s="420" customFormat="1" ht="28.5" x14ac:dyDescent="0.25">
      <c r="B13" s="427" t="s">
        <v>23</v>
      </c>
      <c r="C13" s="991" t="s">
        <v>24</v>
      </c>
      <c r="D13" s="992"/>
      <c r="E13" s="992"/>
      <c r="F13" s="993"/>
      <c r="G13" s="428" t="s">
        <v>25</v>
      </c>
      <c r="H13" s="868" t="s">
        <v>282</v>
      </c>
      <c r="I13" s="864" t="s">
        <v>308</v>
      </c>
      <c r="J13" s="973" t="s">
        <v>26</v>
      </c>
      <c r="K13" s="974"/>
      <c r="L13" s="974"/>
      <c r="M13" s="975"/>
      <c r="N13" s="423"/>
    </row>
    <row r="14" spans="2:16" s="420" customFormat="1" ht="56.25" customHeight="1" x14ac:dyDescent="0.25">
      <c r="B14" s="1010" t="s">
        <v>18</v>
      </c>
      <c r="C14" s="1001" t="s">
        <v>17</v>
      </c>
      <c r="D14" s="1002"/>
      <c r="E14" s="1002"/>
      <c r="F14" s="1003"/>
      <c r="G14" s="846">
        <v>54000</v>
      </c>
      <c r="H14" s="865">
        <f>MŠ!P47+ZŠ!P61+ŠD!R43+ŠK!R43+SVČ!P51+ZUŠ!P49</f>
        <v>0</v>
      </c>
      <c r="I14" s="869">
        <f>MŠ!AN47+ZŠ!AN61+ŠD!AN43+ŠK!AN43+SVČ!AN51+ZUŠ!AN49</f>
        <v>0</v>
      </c>
      <c r="J14" s="979" t="str">
        <f>IF(H14=I14,"Nedošlo k přímé změně hodnot, ale zkontrolujte, zda změnou šablon nedojde ke změně hodnoty indikátoru v žádosti o podporu. Pokud ano, požádejte o změnu indikátoru v IS KP14+.","Vyhodnoťte, zda skutečně došlo ke změně. Hodnota ve vedlejším sloupci je pouze orientační; navyšuje se o počet kurzů DVPP (počet doložených osvědčení). Pokud dojde ke změně hodnoty indikátoru, požádejte o změnu indikátoru v IS KP14+.")</f>
        <v>Nedošlo k přímé změně hodnot, ale zkontrolujte, zda změnou šablon nedojde ke změně hodnoty indikátoru v žádosti o podporu. Pokud ano, požádejte o změnu indikátoru v IS KP14+.</v>
      </c>
      <c r="K14" s="980"/>
      <c r="L14" s="980"/>
      <c r="M14" s="981"/>
      <c r="N14" s="423"/>
    </row>
    <row r="15" spans="2:16" s="420" customFormat="1" ht="30" customHeight="1" x14ac:dyDescent="0.25">
      <c r="B15" s="1010"/>
      <c r="C15" s="1004" t="s">
        <v>0</v>
      </c>
      <c r="D15" s="1005"/>
      <c r="E15" s="1005"/>
      <c r="F15" s="1006"/>
      <c r="G15" s="846">
        <v>50501</v>
      </c>
      <c r="H15" s="866">
        <f>MŠ!Q47+ZŠ!Q61+ŠD!S43+ŠK!S43+SVČ!Q51+ZUŠ!Q49</f>
        <v>0</v>
      </c>
      <c r="I15" s="870">
        <f>MŠ!AO47+ZŠ!AO61+ŠD!AO43+ŠK!AO43+SVČ!AO51+ZUŠ!AO49</f>
        <v>0</v>
      </c>
      <c r="J15" s="976" t="str">
        <f t="shared" ref="J15:J19" si="1">IF(H15=I15,"Nedošlo ke změně hodnot.","Došlo ke změně hodnoty indikátoru. Požádejte o změnu indikátoru v IS KP14+.")</f>
        <v>Nedošlo ke změně hodnot.</v>
      </c>
      <c r="K15" s="977"/>
      <c r="L15" s="977"/>
      <c r="M15" s="978"/>
      <c r="N15" s="423"/>
    </row>
    <row r="16" spans="2:16" s="420" customFormat="1" ht="30" customHeight="1" x14ac:dyDescent="0.25">
      <c r="B16" s="1010"/>
      <c r="C16" s="1004" t="s">
        <v>1</v>
      </c>
      <c r="D16" s="1005"/>
      <c r="E16" s="1005"/>
      <c r="F16" s="1006"/>
      <c r="G16" s="846">
        <v>52601</v>
      </c>
      <c r="H16" s="866">
        <f>MŠ!R47+ZŠ!R61+ŠD!T43+ŠK!T43+SVČ!R51+ZUŠ!R49</f>
        <v>0</v>
      </c>
      <c r="I16" s="870">
        <f>MŠ!AP47+ZŠ!AP61+ŠD!AP43+ŠK!AP43+SVČ!AP51+ZUŠ!AP49</f>
        <v>0</v>
      </c>
      <c r="J16" s="976" t="str">
        <f t="shared" si="1"/>
        <v>Nedošlo ke změně hodnot.</v>
      </c>
      <c r="K16" s="977"/>
      <c r="L16" s="977"/>
      <c r="M16" s="978"/>
      <c r="N16" s="423"/>
    </row>
    <row r="17" spans="2:14" s="420" customFormat="1" ht="30" customHeight="1" x14ac:dyDescent="0.25">
      <c r="B17" s="1010"/>
      <c r="C17" s="1004" t="s">
        <v>97</v>
      </c>
      <c r="D17" s="1005"/>
      <c r="E17" s="1005"/>
      <c r="F17" s="1006"/>
      <c r="G17" s="846">
        <v>52602</v>
      </c>
      <c r="H17" s="866">
        <f>MŠ!S47+ZŠ!S61+ŠD!U43+ŠK!U43+SVČ!S51+ZUŠ!S49</f>
        <v>0</v>
      </c>
      <c r="I17" s="870">
        <f>MŠ!AQ47+ZŠ!AQ61+ŠD!AQ43+ŠK!AQ43+SVČ!AQ51+ZUŠ!AQ49</f>
        <v>0</v>
      </c>
      <c r="J17" s="976" t="str">
        <f t="shared" si="1"/>
        <v>Nedošlo ke změně hodnot.</v>
      </c>
      <c r="K17" s="977"/>
      <c r="L17" s="977"/>
      <c r="M17" s="978"/>
      <c r="N17" s="423"/>
    </row>
    <row r="18" spans="2:14" s="420" customFormat="1" ht="30" customHeight="1" x14ac:dyDescent="0.25">
      <c r="B18" s="1010"/>
      <c r="C18" s="1004" t="s">
        <v>98</v>
      </c>
      <c r="D18" s="1005"/>
      <c r="E18" s="1005"/>
      <c r="F18" s="1006"/>
      <c r="G18" s="846">
        <v>52106</v>
      </c>
      <c r="H18" s="866">
        <f>MŠ!T47+ZŠ!T61+ŠD!V43+ŠK!V43+SVČ!T51+ZUŠ!T49</f>
        <v>0</v>
      </c>
      <c r="I18" s="870">
        <f>MŠ!AR47+ZŠ!AR61+ŠD!AR43+ŠK!AR43+SVČ!AR51+ZUŠ!AR49</f>
        <v>0</v>
      </c>
      <c r="J18" s="976" t="str">
        <f t="shared" si="1"/>
        <v>Nedošlo ke změně hodnot.</v>
      </c>
      <c r="K18" s="977"/>
      <c r="L18" s="977"/>
      <c r="M18" s="978"/>
      <c r="N18" s="423"/>
    </row>
    <row r="19" spans="2:14" s="420" customFormat="1" ht="30" customHeight="1" x14ac:dyDescent="0.25">
      <c r="B19" s="1010"/>
      <c r="C19" s="1001" t="s">
        <v>99</v>
      </c>
      <c r="D19" s="1002"/>
      <c r="E19" s="1002"/>
      <c r="F19" s="1003"/>
      <c r="G19" s="846">
        <v>51212</v>
      </c>
      <c r="H19" s="865">
        <f>MŠ!U47+ZŠ!U61+ŠD!W43+ŠK!W43+SVČ!U51+ZUŠ!U49</f>
        <v>0</v>
      </c>
      <c r="I19" s="869">
        <f>MŠ!AS47+ZŠ!AS61+ŠD!AS43+ŠK!AS43+SVČ!AS51+ZUŠ!AS49</f>
        <v>0</v>
      </c>
      <c r="J19" s="976" t="str">
        <f t="shared" si="1"/>
        <v>Nedošlo ke změně hodnot.</v>
      </c>
      <c r="K19" s="977"/>
      <c r="L19" s="977"/>
      <c r="M19" s="978"/>
      <c r="N19" s="423"/>
    </row>
    <row r="20" spans="2:14" s="420" customFormat="1" ht="30" customHeight="1" x14ac:dyDescent="0.25">
      <c r="B20" s="1010"/>
      <c r="C20" s="1001" t="s">
        <v>100</v>
      </c>
      <c r="D20" s="1002"/>
      <c r="E20" s="1002"/>
      <c r="F20" s="1003"/>
      <c r="G20" s="846">
        <v>51017</v>
      </c>
      <c r="H20" s="865">
        <f>MŠ!V47+ZŠ!V61+ŠD!X43+ŠK!X43+SVČ!V51+ZUŠ!V49</f>
        <v>0</v>
      </c>
      <c r="I20" s="869">
        <f>MŠ!AT47+ZŠ!AT61+ŠD!AT43+ŠK!AT43+SVČ!AT51+ZUŠ!AT49</f>
        <v>0</v>
      </c>
      <c r="J20" s="976" t="str">
        <f>IF(H20=I20,"Nedošlo ke změně hodnot.","Došlo ke změně hodnoty indikátoru. Požádejte o změnu indikátoru v IS KP14+.")</f>
        <v>Nedošlo ke změně hodnot.</v>
      </c>
      <c r="K20" s="977"/>
      <c r="L20" s="977"/>
      <c r="M20" s="978"/>
      <c r="N20" s="423"/>
    </row>
    <row r="21" spans="2:14" s="420" customFormat="1" ht="56.25" customHeight="1" x14ac:dyDescent="0.25">
      <c r="B21" s="844" t="s">
        <v>19</v>
      </c>
      <c r="C21" s="1004" t="s">
        <v>8</v>
      </c>
      <c r="D21" s="1005"/>
      <c r="E21" s="1005"/>
      <c r="F21" s="1006"/>
      <c r="G21" s="846">
        <v>52510</v>
      </c>
      <c r="H21" s="865">
        <f>MŠ!AA47+ZŠ!AA61+ŠD!AC43+ŠK!AC43+SVČ!AA51+ZUŠ!AA49</f>
        <v>0</v>
      </c>
      <c r="I21" s="869">
        <f>MŠ!AY47+ZŠ!AY61+ŠD!AY43+ŠK!AY43+SVČ!AY51+ZUŠ!AY49</f>
        <v>0</v>
      </c>
      <c r="J21" s="976" t="str">
        <f>IF(H21=I21,"Nedošlo k přímé změně hodnot. Indikátor je povinný k naplnění - zkontrolujte, zda změnou šablon nedojde ke změně hodnoty indikátoru v žádosti o podporu. Pokud ano, požádejte o změnu indikátoru v IS KP14+.","Vyhodnoťte, zda skutečně došlo ke změně. Hodnota ve vedlejším sloupci je pouze orientační; zvažte počet podpořených konkrétních osob - jedna osoba se započítává jen jednou. Pokud dojde ke změně hodnoty indikátoru, požádejte o změnu indikátoru v IS KP14+.")</f>
        <v>Nedošlo k přímé změně hodnot. Indikátor je povinný k naplnění - zkontrolujte, zda změnou šablon nedojde ke změně hodnoty indikátoru v žádosti o podporu. Pokud ano, požádejte o změnu indikátoru v IS KP14+.</v>
      </c>
      <c r="K21" s="977"/>
      <c r="L21" s="977"/>
      <c r="M21" s="978"/>
      <c r="N21" s="423"/>
    </row>
    <row r="22" spans="2:14" s="420" customFormat="1" ht="56.25" customHeight="1" thickBot="1" x14ac:dyDescent="0.3">
      <c r="B22" s="429" t="s">
        <v>20</v>
      </c>
      <c r="C22" s="1007" t="s">
        <v>3</v>
      </c>
      <c r="D22" s="1008"/>
      <c r="E22" s="1008"/>
      <c r="F22" s="1009"/>
      <c r="G22" s="847">
        <v>60000</v>
      </c>
      <c r="H22" s="867" t="s">
        <v>310</v>
      </c>
      <c r="I22" s="871" t="s">
        <v>310</v>
      </c>
      <c r="J22" s="998" t="s">
        <v>311</v>
      </c>
      <c r="K22" s="999"/>
      <c r="L22" s="999"/>
      <c r="M22" s="1000"/>
      <c r="N22" s="423"/>
    </row>
    <row r="23" spans="2:14" ht="79.5" customHeight="1" thickBot="1" x14ac:dyDescent="0.3">
      <c r="B23" s="995" t="s">
        <v>309</v>
      </c>
      <c r="C23" s="996"/>
      <c r="D23" s="996"/>
      <c r="E23" s="996"/>
      <c r="F23" s="996"/>
      <c r="G23" s="996"/>
      <c r="H23" s="996"/>
      <c r="I23" s="996"/>
      <c r="J23" s="996"/>
      <c r="K23" s="996"/>
      <c r="L23" s="996"/>
      <c r="M23" s="997"/>
    </row>
  </sheetData>
  <sheetProtection algorithmName="SHA-512" hashValue="TGYQ+xBW9gP7n3DonyJdgrR009EKhvOdttpNPiu/ve7Rb+kb9Ul24uFu7k8N8DAOaUKEu4eWF9QKo55pczuH+A==" saltValue="fzvCRHvYwvt4EHNqRlaX4w==" spinCount="100000" sheet="1" objects="1" scenarios="1"/>
  <mergeCells count="37">
    <mergeCell ref="N8:P8"/>
    <mergeCell ref="N7:P7"/>
    <mergeCell ref="N6:P6"/>
    <mergeCell ref="N5:P5"/>
    <mergeCell ref="N4:P4"/>
    <mergeCell ref="F9:H9"/>
    <mergeCell ref="B23:M23"/>
    <mergeCell ref="J22:M22"/>
    <mergeCell ref="J21:M21"/>
    <mergeCell ref="J20:M20"/>
    <mergeCell ref="J19:M19"/>
    <mergeCell ref="C20:F20"/>
    <mergeCell ref="C21:F21"/>
    <mergeCell ref="C22:F22"/>
    <mergeCell ref="B14:B20"/>
    <mergeCell ref="C14:F14"/>
    <mergeCell ref="C18:F18"/>
    <mergeCell ref="C19:F19"/>
    <mergeCell ref="C15:F15"/>
    <mergeCell ref="C17:F17"/>
    <mergeCell ref="C16:F16"/>
    <mergeCell ref="N9:P9"/>
    <mergeCell ref="B2:M2"/>
    <mergeCell ref="J13:M13"/>
    <mergeCell ref="J18:M18"/>
    <mergeCell ref="J17:M17"/>
    <mergeCell ref="J16:M16"/>
    <mergeCell ref="J15:M15"/>
    <mergeCell ref="J14:M14"/>
    <mergeCell ref="B3:D3"/>
    <mergeCell ref="B12:M12"/>
    <mergeCell ref="B8:D8"/>
    <mergeCell ref="B7:D7"/>
    <mergeCell ref="B6:D6"/>
    <mergeCell ref="B5:D5"/>
    <mergeCell ref="B4:D4"/>
    <mergeCell ref="C13:F13"/>
  </mergeCells>
  <conditionalFormatting sqref="G4:G8">
    <cfRule type="cellIs" dxfId="62" priority="4" operator="lessThan">
      <formula>0</formula>
    </cfRule>
  </conditionalFormatting>
  <conditionalFormatting sqref="N4:P8">
    <cfRule type="containsText" dxfId="61" priority="1" operator="containsText" text="není">
      <formula>NOT(ISERROR(SEARCH("není",N4)))</formula>
    </cfRule>
  </conditionalFormatting>
  <pageMargins left="0.31496062992125984" right="0.31496062992125984" top="0.59055118110236227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1:AZ51"/>
  <sheetViews>
    <sheetView zoomScaleNormal="100" workbookViewId="0">
      <selection activeCell="H25" sqref="H25:J25"/>
    </sheetView>
  </sheetViews>
  <sheetFormatPr defaultRowHeight="14.25" x14ac:dyDescent="0.25"/>
  <cols>
    <col min="1" max="1" width="1.7109375" style="4" customWidth="1"/>
    <col min="2" max="2" width="7.28515625" style="8" customWidth="1"/>
    <col min="3" max="3" width="5.28515625" style="5" hidden="1" customWidth="1"/>
    <col min="4" max="4" width="17.140625" style="5" customWidth="1"/>
    <col min="5" max="5" width="11.5703125" style="5" customWidth="1"/>
    <col min="6" max="6" width="17.140625" style="5" customWidth="1"/>
    <col min="7" max="7" width="4.7109375" style="5" customWidth="1"/>
    <col min="8" max="8" width="17.140625" style="5" customWidth="1"/>
    <col min="9" max="9" width="16.5703125" style="5" customWidth="1"/>
    <col min="10" max="10" width="23.140625" style="5" customWidth="1"/>
    <col min="11" max="11" width="12.140625" style="4" customWidth="1"/>
    <col min="12" max="12" width="15.28515625" style="5" customWidth="1"/>
    <col min="13" max="13" width="13.42578125" style="17" hidden="1" customWidth="1"/>
    <col min="14" max="14" width="14.7109375" style="6" customWidth="1"/>
    <col min="15" max="15" width="2.85546875" style="17" customWidth="1"/>
    <col min="16" max="16" width="6.5703125" style="5" hidden="1" customWidth="1"/>
    <col min="17" max="17" width="6.42578125" style="5" hidden="1" customWidth="1"/>
    <col min="18" max="19" width="6.85546875" style="5" hidden="1" customWidth="1"/>
    <col min="20" max="20" width="6.42578125" style="5" hidden="1" customWidth="1"/>
    <col min="21" max="21" width="6.85546875" style="5" hidden="1" customWidth="1"/>
    <col min="22" max="22" width="6.42578125" style="5" hidden="1" customWidth="1"/>
    <col min="23" max="23" width="7.85546875" style="5" hidden="1" customWidth="1"/>
    <col min="24" max="24" width="6.42578125" style="5" hidden="1" customWidth="1"/>
    <col min="25" max="25" width="6.7109375" style="5" hidden="1" customWidth="1"/>
    <col min="26" max="26" width="6.28515625" style="5" hidden="1" customWidth="1"/>
    <col min="27" max="27" width="6.5703125" style="5" hidden="1" customWidth="1"/>
    <col min="28" max="28" width="7.42578125" style="5" hidden="1" customWidth="1"/>
    <col min="29" max="31" width="9.140625" style="4" hidden="1" customWidth="1"/>
    <col min="32" max="32" width="9.140625" style="4"/>
    <col min="33" max="33" width="12.140625" style="4" customWidth="1"/>
    <col min="34" max="34" width="15.28515625" style="4" customWidth="1"/>
    <col min="35" max="35" width="13.42578125" style="4" hidden="1" customWidth="1"/>
    <col min="36" max="38" width="14.7109375" style="4" customWidth="1"/>
    <col min="39" max="39" width="2.85546875" style="4" customWidth="1"/>
    <col min="40" max="40" width="6.5703125" style="4" hidden="1" customWidth="1"/>
    <col min="41" max="41" width="6.42578125" style="4" hidden="1" customWidth="1"/>
    <col min="42" max="43" width="6.85546875" style="4" hidden="1" customWidth="1"/>
    <col min="44" max="44" width="6.42578125" style="4" hidden="1" customWidth="1"/>
    <col min="45" max="45" width="6.85546875" style="4" hidden="1" customWidth="1"/>
    <col min="46" max="46" width="6.42578125" style="4" hidden="1" customWidth="1"/>
    <col min="47" max="47" width="7.85546875" style="4" hidden="1" customWidth="1"/>
    <col min="48" max="48" width="6.42578125" style="4" hidden="1" customWidth="1"/>
    <col min="49" max="49" width="6.7109375" style="4" hidden="1" customWidth="1"/>
    <col min="50" max="50" width="6.28515625" style="4" hidden="1" customWidth="1"/>
    <col min="51" max="51" width="6.5703125" style="4" hidden="1" customWidth="1"/>
    <col min="52" max="52" width="7.42578125" style="4" hidden="1" customWidth="1"/>
    <col min="53" max="16384" width="9.140625" style="4"/>
  </cols>
  <sheetData>
    <row r="1" spans="2:52" ht="15" x14ac:dyDescent="0.25">
      <c r="B1" s="78" t="s">
        <v>50</v>
      </c>
      <c r="C1" s="4"/>
      <c r="D1" s="4"/>
      <c r="E1" s="4"/>
      <c r="F1" s="4"/>
      <c r="P1" s="5" t="s">
        <v>263</v>
      </c>
    </row>
    <row r="2" spans="2:52" ht="30" customHeight="1" x14ac:dyDescent="0.25">
      <c r="B2" s="78"/>
      <c r="C2" s="4"/>
      <c r="D2" s="706"/>
      <c r="E2" s="707"/>
      <c r="F2" s="1015"/>
      <c r="G2" s="1015"/>
      <c r="H2" s="711" t="s">
        <v>282</v>
      </c>
      <c r="I2" s="711" t="s">
        <v>283</v>
      </c>
      <c r="J2" s="711" t="s">
        <v>284</v>
      </c>
      <c r="K2" s="1014" t="s">
        <v>285</v>
      </c>
      <c r="L2" s="1014"/>
      <c r="M2" s="1014"/>
      <c r="N2" s="1014"/>
      <c r="O2" s="1014"/>
      <c r="P2" s="1014"/>
      <c r="Q2" s="1014"/>
      <c r="R2" s="1014"/>
      <c r="S2" s="1014"/>
      <c r="T2" s="1014"/>
      <c r="U2" s="1014"/>
      <c r="V2" s="1014"/>
      <c r="W2" s="1014"/>
      <c r="X2" s="1014"/>
      <c r="Y2" s="1014"/>
      <c r="Z2" s="1014"/>
      <c r="AA2" s="1014"/>
      <c r="AB2" s="1014"/>
      <c r="AC2" s="1014"/>
      <c r="AD2" s="1014"/>
      <c r="AE2" s="1014"/>
      <c r="AF2" s="1014"/>
      <c r="AG2" s="1014"/>
      <c r="AH2" s="1014"/>
      <c r="AI2" s="1014"/>
      <c r="AJ2" s="1014"/>
    </row>
    <row r="3" spans="2:52" ht="21" customHeight="1" x14ac:dyDescent="0.25">
      <c r="B3" s="78"/>
      <c r="C3" s="4"/>
      <c r="D3" s="708"/>
      <c r="E3" s="708"/>
      <c r="F3" s="1017" t="s">
        <v>286</v>
      </c>
      <c r="G3" s="1017"/>
      <c r="H3" s="909">
        <f>N46</f>
        <v>0</v>
      </c>
      <c r="I3" s="909">
        <f>AJ46</f>
        <v>0</v>
      </c>
      <c r="J3" s="910">
        <f>H3-I3</f>
        <v>0</v>
      </c>
      <c r="K3" s="1013" t="str">
        <f>IF(J3&gt;=0,"OK","nelze navýšit dotaci subjektu")</f>
        <v>OK</v>
      </c>
      <c r="L3" s="1013"/>
      <c r="M3" s="1013"/>
      <c r="N3" s="1013"/>
      <c r="O3" s="1013"/>
      <c r="P3" s="1013"/>
      <c r="Q3" s="1013"/>
      <c r="R3" s="1013"/>
      <c r="S3" s="1013"/>
      <c r="T3" s="1013"/>
      <c r="U3" s="1013"/>
      <c r="V3" s="1013"/>
      <c r="W3" s="1013"/>
      <c r="X3" s="1013"/>
      <c r="Y3" s="1013"/>
      <c r="Z3" s="1013"/>
      <c r="AA3" s="1013"/>
      <c r="AB3" s="1013"/>
      <c r="AC3" s="1013"/>
      <c r="AD3" s="1013"/>
      <c r="AE3" s="1013"/>
      <c r="AF3" s="1013"/>
      <c r="AG3" s="1013"/>
      <c r="AH3" s="1013"/>
      <c r="AI3" s="1013"/>
      <c r="AJ3" s="1013"/>
    </row>
    <row r="4" spans="2:52" ht="21" customHeight="1" x14ac:dyDescent="0.25">
      <c r="B4" s="78"/>
      <c r="C4" s="4"/>
      <c r="D4" s="708"/>
      <c r="E4" s="708"/>
      <c r="F4" s="1015" t="s">
        <v>288</v>
      </c>
      <c r="G4" s="1015"/>
      <c r="H4" s="709">
        <f>SUMIFS(N15:N45,$C15:$C45,"1.1")</f>
        <v>0</v>
      </c>
      <c r="I4" s="709">
        <f>SUMIFS(AJ15:AJ45,$C15:$C45,"1.1")</f>
        <v>0</v>
      </c>
      <c r="J4" s="710">
        <f t="shared" ref="J4:J7" si="0">H4-I4</f>
        <v>0</v>
      </c>
      <c r="K4" s="1013" t="str">
        <f>IF(Souhrn!G5&lt;0,CONCATENATE("je překročena celková částka SC za všechny subjekty (navýšeno u: ",IF(Souhrn!H5&lt;&gt;0,"MŠ - ",""),IF(Souhrn!I5&lt;&gt;0,"ZŠ - ",""),IF(Souhrn!J5&lt;&gt;0,"ŠD - ",""),IF(Souhrn!K5&lt;&gt;0,"ŠK - ",""),IF(Souhrn!L5&lt;&gt;0,"SVČ - ",""),IF(Souhrn!M5&lt;&gt;0,"ZUŠ - ",""),")"),"OK")</f>
        <v>OK</v>
      </c>
      <c r="L4" s="1013"/>
      <c r="M4" s="1013"/>
      <c r="N4" s="1013"/>
      <c r="O4" s="1013"/>
      <c r="P4" s="1013"/>
      <c r="Q4" s="1013"/>
      <c r="R4" s="1013"/>
      <c r="S4" s="1013"/>
      <c r="T4" s="1013"/>
      <c r="U4" s="1013"/>
      <c r="V4" s="1013"/>
      <c r="W4" s="1013"/>
      <c r="X4" s="1013"/>
      <c r="Y4" s="1013"/>
      <c r="Z4" s="1013"/>
      <c r="AA4" s="1013"/>
      <c r="AB4" s="1013"/>
      <c r="AC4" s="1013"/>
      <c r="AD4" s="1013"/>
      <c r="AE4" s="1013"/>
      <c r="AF4" s="1013"/>
      <c r="AG4" s="1013"/>
      <c r="AH4" s="1013"/>
      <c r="AI4" s="1013"/>
      <c r="AJ4" s="1013"/>
    </row>
    <row r="5" spans="2:52" ht="21" customHeight="1" x14ac:dyDescent="0.25">
      <c r="B5" s="78"/>
      <c r="C5" s="4"/>
      <c r="D5" s="708"/>
      <c r="E5" s="708"/>
      <c r="F5" s="1016" t="s">
        <v>289</v>
      </c>
      <c r="G5" s="1016"/>
      <c r="H5" s="911">
        <f>SUMIFS(N15:N45,$C15:$C45,"1.2")</f>
        <v>0</v>
      </c>
      <c r="I5" s="911">
        <f>SUMIFS(AJ15:AJ45,$C15:$C45,"1.2")</f>
        <v>0</v>
      </c>
      <c r="J5" s="912">
        <f t="shared" si="0"/>
        <v>0</v>
      </c>
      <c r="K5" s="1012" t="str">
        <f>IF(Souhrn!G6&lt;0,CONCATENATE("je překročena celková částka SC za všechny subjekty (navýšeno u: ",IF(Souhrn!H6&lt;&gt;0,"MŠ - ",""),IF(Souhrn!I6&lt;&gt;0,"ZŠ - ",""),IF(Souhrn!J6&lt;&gt;0,"ŠD - ",""),IF(Souhrn!K6&lt;&gt;0,"ŠK - ",""),IF(Souhrn!L6&lt;&gt;0,"SVČ - ",""),IF(Souhrn!M6&lt;&gt;0,"ZUŠ - ",""),")"),"OK")</f>
        <v>OK</v>
      </c>
      <c r="L5" s="1012"/>
      <c r="M5" s="1012"/>
      <c r="N5" s="1012"/>
      <c r="O5" s="1012"/>
      <c r="P5" s="1012"/>
      <c r="Q5" s="1012"/>
      <c r="R5" s="1012"/>
      <c r="S5" s="1012"/>
      <c r="T5" s="1012"/>
      <c r="U5" s="1012"/>
      <c r="V5" s="1012"/>
      <c r="W5" s="1012"/>
      <c r="X5" s="1012"/>
      <c r="Y5" s="1012"/>
      <c r="Z5" s="1012"/>
      <c r="AA5" s="1012"/>
      <c r="AB5" s="1012"/>
      <c r="AC5" s="1012"/>
      <c r="AD5" s="1012"/>
      <c r="AE5" s="1012"/>
      <c r="AF5" s="1012"/>
      <c r="AG5" s="1012"/>
      <c r="AH5" s="1012"/>
      <c r="AI5" s="1012"/>
      <c r="AJ5" s="1012"/>
    </row>
    <row r="6" spans="2:52" ht="21" customHeight="1" x14ac:dyDescent="0.25">
      <c r="B6" s="78"/>
      <c r="C6" s="4"/>
      <c r="D6" s="708"/>
      <c r="E6" s="708"/>
      <c r="F6" s="1015" t="s">
        <v>290</v>
      </c>
      <c r="G6" s="1015"/>
      <c r="H6" s="709">
        <f>SUMIFS(N15:N45,$C15:$C45,"1.5")</f>
        <v>0</v>
      </c>
      <c r="I6" s="709">
        <f>SUMIFS(AJ15:AJ45,$C15:$C45,"1.5")</f>
        <v>0</v>
      </c>
      <c r="J6" s="710">
        <f t="shared" si="0"/>
        <v>0</v>
      </c>
      <c r="K6" s="1013" t="str">
        <f>IF(Souhrn!G7&lt;0,CONCATENATE("je překročena celková částka SC za všechny subjekty (navýšeno u: ",IF(Souhrn!H7&lt;&gt;0,"MŠ - ",""),IF(Souhrn!I7&lt;&gt;0,"ZŠ - ",""),IF(Souhrn!J7&lt;&gt;0,"ŠD - ",""),IF(Souhrn!K7&lt;&gt;0,"ŠK - ",""),IF(Souhrn!L7&lt;&gt;0,"SVČ - ",""),IF(Souhrn!M7&lt;&gt;0,"ZUŠ - ",""),")"),"OK")</f>
        <v>OK</v>
      </c>
      <c r="L6" s="1013"/>
      <c r="M6" s="1013"/>
      <c r="N6" s="1013"/>
      <c r="O6" s="1013"/>
      <c r="P6" s="1013"/>
      <c r="Q6" s="1013"/>
      <c r="R6" s="1013"/>
      <c r="S6" s="1013"/>
      <c r="T6" s="1013"/>
      <c r="U6" s="1013"/>
      <c r="V6" s="1013"/>
      <c r="W6" s="1013"/>
      <c r="X6" s="1013"/>
      <c r="Y6" s="1013"/>
      <c r="Z6" s="1013"/>
      <c r="AA6" s="1013"/>
      <c r="AB6" s="1013"/>
      <c r="AC6" s="1013"/>
      <c r="AD6" s="1013"/>
      <c r="AE6" s="1013"/>
      <c r="AF6" s="1013"/>
      <c r="AG6" s="1013"/>
      <c r="AH6" s="1013"/>
      <c r="AI6" s="1013"/>
      <c r="AJ6" s="1013"/>
    </row>
    <row r="7" spans="2:52" ht="21" customHeight="1" x14ac:dyDescent="0.25">
      <c r="B7" s="78"/>
      <c r="C7" s="4"/>
      <c r="D7" s="708"/>
      <c r="E7" s="708"/>
      <c r="F7" s="1016" t="s">
        <v>291</v>
      </c>
      <c r="G7" s="1016"/>
      <c r="H7" s="911">
        <f>SUMIFS(N15:N45,$C15:$C45,"3.1")</f>
        <v>0</v>
      </c>
      <c r="I7" s="911">
        <f>SUMIFS(AJ15:AJ45,$C15:$C45,"3.1")</f>
        <v>0</v>
      </c>
      <c r="J7" s="912">
        <f t="shared" si="0"/>
        <v>0</v>
      </c>
      <c r="K7" s="1012" t="str">
        <f>IF(Souhrn!G8&lt;0,CONCATENATE("je překročena celková částka SC za všechny subjekty (navýšeno u: ",IF(Souhrn!H8&lt;&gt;0,"MŠ - ",""),IF(Souhrn!I8&lt;&gt;0,"ZŠ - ",""),IF(Souhrn!J8&lt;&gt;0,"ŠD - ",""),IF(Souhrn!K8&lt;&gt;0,"ŠK - ",""),IF(Souhrn!L8&lt;&gt;0,"SVČ - ",""),IF(Souhrn!M8&lt;&gt;0,"ZUŠ - ",""),")"),"OK")</f>
        <v>OK</v>
      </c>
      <c r="L7" s="1012"/>
      <c r="M7" s="1012"/>
      <c r="N7" s="1012"/>
      <c r="O7" s="1012"/>
      <c r="P7" s="1012"/>
      <c r="Q7" s="1012"/>
      <c r="R7" s="1012"/>
      <c r="S7" s="1012"/>
      <c r="T7" s="1012"/>
      <c r="U7" s="1012"/>
      <c r="V7" s="1012"/>
      <c r="W7" s="1012"/>
      <c r="X7" s="1012"/>
      <c r="Y7" s="1012"/>
      <c r="Z7" s="1012"/>
      <c r="AA7" s="1012"/>
      <c r="AB7" s="1012"/>
      <c r="AC7" s="1012"/>
      <c r="AD7" s="1012"/>
      <c r="AE7" s="1012"/>
      <c r="AF7" s="1012"/>
      <c r="AG7" s="1012"/>
      <c r="AH7" s="1012"/>
      <c r="AI7" s="1012"/>
      <c r="AJ7" s="1012"/>
    </row>
    <row r="8" spans="2:52" ht="15.75" thickBot="1" x14ac:dyDescent="0.3">
      <c r="B8" s="78"/>
      <c r="C8" s="4"/>
      <c r="D8" s="4"/>
      <c r="E8" s="4"/>
      <c r="F8" s="4"/>
    </row>
    <row r="9" spans="2:52" ht="9.75" customHeight="1" x14ac:dyDescent="0.25">
      <c r="B9" s="22"/>
      <c r="C9" s="23"/>
      <c r="D9" s="23"/>
      <c r="E9" s="23"/>
      <c r="F9" s="23"/>
      <c r="G9" s="23"/>
      <c r="H9" s="1060" t="s">
        <v>33</v>
      </c>
      <c r="I9" s="1061"/>
      <c r="J9" s="1062"/>
      <c r="K9" s="1018" t="s">
        <v>21</v>
      </c>
      <c r="L9" s="1021" t="s">
        <v>321</v>
      </c>
      <c r="M9" s="574">
        <v>300000</v>
      </c>
      <c r="N9" s="1024" t="s">
        <v>22</v>
      </c>
      <c r="P9" s="1031" t="s">
        <v>11</v>
      </c>
      <c r="Q9" s="1033" t="s">
        <v>0</v>
      </c>
      <c r="R9" s="1033" t="s">
        <v>1</v>
      </c>
      <c r="S9" s="1033" t="s">
        <v>97</v>
      </c>
      <c r="T9" s="1033" t="s">
        <v>98</v>
      </c>
      <c r="U9" s="1039" t="s">
        <v>99</v>
      </c>
      <c r="V9" s="1041" t="s">
        <v>100</v>
      </c>
      <c r="W9" s="1044" t="s">
        <v>4</v>
      </c>
      <c r="X9" s="1033" t="s">
        <v>5</v>
      </c>
      <c r="Y9" s="1033" t="s">
        <v>6</v>
      </c>
      <c r="Z9" s="1033" t="s">
        <v>7</v>
      </c>
      <c r="AA9" s="1035" t="s">
        <v>8</v>
      </c>
      <c r="AB9" s="1037" t="s">
        <v>3</v>
      </c>
      <c r="AG9" s="1018" t="s">
        <v>21</v>
      </c>
      <c r="AH9" s="1021" t="s">
        <v>287</v>
      </c>
      <c r="AI9" s="680">
        <v>300000</v>
      </c>
      <c r="AJ9" s="1024" t="s">
        <v>22</v>
      </c>
      <c r="AK9" s="1024" t="s">
        <v>280</v>
      </c>
      <c r="AL9" s="1024" t="s">
        <v>281</v>
      </c>
      <c r="AM9" s="17"/>
      <c r="AN9" s="1031" t="s">
        <v>11</v>
      </c>
      <c r="AO9" s="1033" t="s">
        <v>0</v>
      </c>
      <c r="AP9" s="1033" t="s">
        <v>1</v>
      </c>
      <c r="AQ9" s="1033" t="s">
        <v>97</v>
      </c>
      <c r="AR9" s="1033" t="s">
        <v>98</v>
      </c>
      <c r="AS9" s="1039" t="s">
        <v>99</v>
      </c>
      <c r="AT9" s="1041" t="s">
        <v>100</v>
      </c>
      <c r="AU9" s="1044" t="s">
        <v>4</v>
      </c>
      <c r="AV9" s="1033" t="s">
        <v>5</v>
      </c>
      <c r="AW9" s="1033" t="s">
        <v>6</v>
      </c>
      <c r="AX9" s="1033" t="s">
        <v>7</v>
      </c>
      <c r="AY9" s="1035" t="s">
        <v>8</v>
      </c>
      <c r="AZ9" s="1037" t="s">
        <v>3</v>
      </c>
    </row>
    <row r="10" spans="2:52" ht="25.5" customHeight="1" x14ac:dyDescent="0.25">
      <c r="B10" s="1057" t="s">
        <v>43</v>
      </c>
      <c r="C10" s="1058"/>
      <c r="D10" s="1058"/>
      <c r="E10" s="1058"/>
      <c r="F10" s="1058"/>
      <c r="G10" s="1059"/>
      <c r="H10" s="1063"/>
      <c r="I10" s="1064"/>
      <c r="J10" s="1065"/>
      <c r="K10" s="1019"/>
      <c r="L10" s="1022"/>
      <c r="M10" s="574">
        <v>2500</v>
      </c>
      <c r="N10" s="1025"/>
      <c r="P10" s="1032"/>
      <c r="Q10" s="1034"/>
      <c r="R10" s="1034"/>
      <c r="S10" s="1034"/>
      <c r="T10" s="1034"/>
      <c r="U10" s="1040"/>
      <c r="V10" s="1042"/>
      <c r="W10" s="1045"/>
      <c r="X10" s="1034"/>
      <c r="Y10" s="1034"/>
      <c r="Z10" s="1034"/>
      <c r="AA10" s="1036"/>
      <c r="AB10" s="1038"/>
      <c r="AG10" s="1019"/>
      <c r="AH10" s="1022"/>
      <c r="AI10" s="574">
        <v>2500</v>
      </c>
      <c r="AJ10" s="1025"/>
      <c r="AK10" s="1025"/>
      <c r="AL10" s="1025"/>
      <c r="AM10" s="17"/>
      <c r="AN10" s="1032"/>
      <c r="AO10" s="1034"/>
      <c r="AP10" s="1034"/>
      <c r="AQ10" s="1034"/>
      <c r="AR10" s="1034"/>
      <c r="AS10" s="1040"/>
      <c r="AT10" s="1042"/>
      <c r="AU10" s="1045"/>
      <c r="AV10" s="1034"/>
      <c r="AW10" s="1034"/>
      <c r="AX10" s="1034"/>
      <c r="AY10" s="1036"/>
      <c r="AZ10" s="1038"/>
    </row>
    <row r="11" spans="2:52" s="5" customFormat="1" ht="41.25" customHeight="1" x14ac:dyDescent="0.3">
      <c r="B11" s="24"/>
      <c r="C11" s="25"/>
      <c r="D11" s="430" t="s">
        <v>319</v>
      </c>
      <c r="E11" s="430" t="s">
        <v>27</v>
      </c>
      <c r="F11" s="881" t="s">
        <v>16</v>
      </c>
      <c r="G11" s="28"/>
      <c r="H11" s="1063"/>
      <c r="I11" s="1064"/>
      <c r="J11" s="1065"/>
      <c r="K11" s="1019"/>
      <c r="L11" s="1022"/>
      <c r="M11" s="575">
        <f>IF(SUM($W$15:$W$45)&lt;&gt;0,1,0)</f>
        <v>0</v>
      </c>
      <c r="N11" s="1025"/>
      <c r="O11" s="17"/>
      <c r="P11" s="1032"/>
      <c r="Q11" s="1034"/>
      <c r="R11" s="1034"/>
      <c r="S11" s="1034"/>
      <c r="T11" s="1034"/>
      <c r="U11" s="1040"/>
      <c r="V11" s="1042"/>
      <c r="W11" s="1045"/>
      <c r="X11" s="1034"/>
      <c r="Y11" s="1034"/>
      <c r="Z11" s="1034"/>
      <c r="AA11" s="1036"/>
      <c r="AB11" s="1038"/>
      <c r="AG11" s="1019"/>
      <c r="AH11" s="1022"/>
      <c r="AI11" s="576">
        <f>IF(SUM(AU15:AU45)&lt;&gt;0,1,0)</f>
        <v>0</v>
      </c>
      <c r="AJ11" s="1025"/>
      <c r="AK11" s="1025"/>
      <c r="AL11" s="1025"/>
      <c r="AM11" s="17"/>
      <c r="AN11" s="1032"/>
      <c r="AO11" s="1034"/>
      <c r="AP11" s="1034"/>
      <c r="AQ11" s="1034"/>
      <c r="AR11" s="1034"/>
      <c r="AS11" s="1040"/>
      <c r="AT11" s="1042"/>
      <c r="AU11" s="1045"/>
      <c r="AV11" s="1034"/>
      <c r="AW11" s="1034"/>
      <c r="AX11" s="1034"/>
      <c r="AY11" s="1036"/>
      <c r="AZ11" s="1038"/>
    </row>
    <row r="12" spans="2:52" s="7" customFormat="1" ht="28.5" customHeight="1" x14ac:dyDescent="0.3">
      <c r="B12" s="24"/>
      <c r="C12" s="25"/>
      <c r="D12" s="883">
        <v>0</v>
      </c>
      <c r="E12" s="884" t="s">
        <v>28</v>
      </c>
      <c r="F12" s="882">
        <f>IF(M13&gt;5000000,5000000,M13)</f>
        <v>0</v>
      </c>
      <c r="G12" s="27"/>
      <c r="H12" s="1063"/>
      <c r="I12" s="1064"/>
      <c r="J12" s="1065"/>
      <c r="K12" s="1019"/>
      <c r="L12" s="1022"/>
      <c r="M12" s="576">
        <f>IF((D12=0),IF(N46&gt;0,1,0),0)</f>
        <v>0</v>
      </c>
      <c r="N12" s="1025"/>
      <c r="O12" s="17"/>
      <c r="P12" s="1032"/>
      <c r="Q12" s="1034"/>
      <c r="R12" s="1034"/>
      <c r="S12" s="1034"/>
      <c r="T12" s="1034"/>
      <c r="U12" s="1040"/>
      <c r="V12" s="1043"/>
      <c r="W12" s="1045"/>
      <c r="X12" s="1034"/>
      <c r="Y12" s="1034"/>
      <c r="Z12" s="1034"/>
      <c r="AA12" s="1036"/>
      <c r="AB12" s="1038"/>
      <c r="AC12" s="378"/>
      <c r="AG12" s="1019"/>
      <c r="AH12" s="1022"/>
      <c r="AI12" s="576">
        <f>IF(($D$12=0),IF(AJ46&gt;0,1,0),0)</f>
        <v>0</v>
      </c>
      <c r="AJ12" s="1025"/>
      <c r="AK12" s="1025"/>
      <c r="AL12" s="1025"/>
      <c r="AM12" s="17"/>
      <c r="AN12" s="1032"/>
      <c r="AO12" s="1034"/>
      <c r="AP12" s="1034"/>
      <c r="AQ12" s="1034"/>
      <c r="AR12" s="1034"/>
      <c r="AS12" s="1040"/>
      <c r="AT12" s="1043"/>
      <c r="AU12" s="1045"/>
      <c r="AV12" s="1034"/>
      <c r="AW12" s="1034"/>
      <c r="AX12" s="1034"/>
      <c r="AY12" s="1036"/>
      <c r="AZ12" s="1038"/>
    </row>
    <row r="13" spans="2:52" s="1" customFormat="1" ht="18" customHeight="1" thickBot="1" x14ac:dyDescent="0.3">
      <c r="B13" s="24"/>
      <c r="C13" s="26"/>
      <c r="D13" s="26"/>
      <c r="E13" s="26"/>
      <c r="F13" s="26"/>
      <c r="G13" s="27"/>
      <c r="H13" s="1066"/>
      <c r="I13" s="1067"/>
      <c r="J13" s="1068"/>
      <c r="K13" s="1020"/>
      <c r="L13" s="1023"/>
      <c r="M13" s="564">
        <f>IF(D12&gt;0,M9+D12*M10,0)</f>
        <v>0</v>
      </c>
      <c r="N13" s="1026"/>
      <c r="O13" s="18"/>
      <c r="P13" s="1027" t="s">
        <v>10</v>
      </c>
      <c r="Q13" s="1028"/>
      <c r="R13" s="1028"/>
      <c r="S13" s="1028"/>
      <c r="T13" s="1028"/>
      <c r="U13" s="1028"/>
      <c r="V13" s="1029"/>
      <c r="W13" s="1030" t="s">
        <v>9</v>
      </c>
      <c r="X13" s="1028"/>
      <c r="Y13" s="1028"/>
      <c r="Z13" s="1028"/>
      <c r="AA13" s="1029"/>
      <c r="AB13" s="29" t="s">
        <v>2</v>
      </c>
      <c r="AG13" s="1020"/>
      <c r="AH13" s="1023"/>
      <c r="AI13" s="564">
        <f>IF($D$12&gt;0,AI9+$D$12*AI10,0)</f>
        <v>0</v>
      </c>
      <c r="AJ13" s="1026"/>
      <c r="AK13" s="1025"/>
      <c r="AL13" s="1025"/>
      <c r="AM13" s="18"/>
      <c r="AN13" s="1027" t="s">
        <v>10</v>
      </c>
      <c r="AO13" s="1028"/>
      <c r="AP13" s="1028"/>
      <c r="AQ13" s="1028"/>
      <c r="AR13" s="1028"/>
      <c r="AS13" s="1028"/>
      <c r="AT13" s="1029"/>
      <c r="AU13" s="1030" t="s">
        <v>9</v>
      </c>
      <c r="AV13" s="1028"/>
      <c r="AW13" s="1028"/>
      <c r="AX13" s="1028"/>
      <c r="AY13" s="1029"/>
      <c r="AZ13" s="29" t="s">
        <v>2</v>
      </c>
    </row>
    <row r="14" spans="2:52" s="1" customFormat="1" ht="18" thickBot="1" x14ac:dyDescent="0.3">
      <c r="B14" s="1054" t="s">
        <v>51</v>
      </c>
      <c r="C14" s="1055"/>
      <c r="D14" s="1055"/>
      <c r="E14" s="1055"/>
      <c r="F14" s="1055"/>
      <c r="G14" s="1055"/>
      <c r="H14" s="1056" t="str">
        <f>H46</f>
        <v xml:space="preserve"> možno ještě rozdělit</v>
      </c>
      <c r="I14" s="1056"/>
      <c r="J14" s="1056"/>
      <c r="K14" s="889">
        <f>K46</f>
        <v>0</v>
      </c>
      <c r="L14" s="712"/>
      <c r="M14" s="62">
        <f>M46</f>
        <v>0</v>
      </c>
      <c r="N14" s="63">
        <f>N46</f>
        <v>0</v>
      </c>
      <c r="O14" s="18"/>
      <c r="P14" s="64">
        <v>54000</v>
      </c>
      <c r="Q14" s="65">
        <v>50501</v>
      </c>
      <c r="R14" s="65">
        <v>52601</v>
      </c>
      <c r="S14" s="65">
        <v>52602</v>
      </c>
      <c r="T14" s="65">
        <v>52106</v>
      </c>
      <c r="U14" s="379">
        <v>51212</v>
      </c>
      <c r="V14" s="66">
        <v>51017</v>
      </c>
      <c r="W14" s="67">
        <v>51010</v>
      </c>
      <c r="X14" s="68">
        <v>51610</v>
      </c>
      <c r="Y14" s="68">
        <v>51710</v>
      </c>
      <c r="Z14" s="68">
        <v>51510</v>
      </c>
      <c r="AA14" s="69">
        <v>52510</v>
      </c>
      <c r="AB14" s="404">
        <v>60000</v>
      </c>
      <c r="AG14" s="681">
        <f>AG46</f>
        <v>0</v>
      </c>
      <c r="AH14" s="712"/>
      <c r="AI14" s="62">
        <f>AI46</f>
        <v>0</v>
      </c>
      <c r="AJ14" s="681">
        <f>AJ46</f>
        <v>0</v>
      </c>
      <c r="AK14" s="682"/>
      <c r="AL14" s="683">
        <f>AL46</f>
        <v>0</v>
      </c>
      <c r="AM14" s="18"/>
      <c r="AN14" s="64">
        <v>54000</v>
      </c>
      <c r="AO14" s="65">
        <v>50501</v>
      </c>
      <c r="AP14" s="65">
        <v>52601</v>
      </c>
      <c r="AQ14" s="65">
        <v>52602</v>
      </c>
      <c r="AR14" s="65">
        <v>52106</v>
      </c>
      <c r="AS14" s="379">
        <v>51212</v>
      </c>
      <c r="AT14" s="66">
        <v>51017</v>
      </c>
      <c r="AU14" s="67">
        <v>51010</v>
      </c>
      <c r="AV14" s="68">
        <v>51610</v>
      </c>
      <c r="AW14" s="68">
        <v>51710</v>
      </c>
      <c r="AX14" s="68">
        <v>51510</v>
      </c>
      <c r="AY14" s="69">
        <v>52510</v>
      </c>
      <c r="AZ14" s="404">
        <v>60000</v>
      </c>
    </row>
    <row r="15" spans="2:52" s="1" customFormat="1" ht="30" customHeight="1" x14ac:dyDescent="0.25">
      <c r="B15" s="30" t="s">
        <v>57</v>
      </c>
      <c r="C15" s="674" t="s">
        <v>58</v>
      </c>
      <c r="D15" s="1050" t="s">
        <v>59</v>
      </c>
      <c r="E15" s="1050"/>
      <c r="F15" s="1050"/>
      <c r="G15" s="1051"/>
      <c r="H15" s="1052" t="s">
        <v>36</v>
      </c>
      <c r="I15" s="1050"/>
      <c r="J15" s="1053"/>
      <c r="K15" s="31">
        <v>3617</v>
      </c>
      <c r="L15" s="885">
        <v>0</v>
      </c>
      <c r="M15" s="448">
        <f>IF($E$12="Ano",0,L15)</f>
        <v>0</v>
      </c>
      <c r="N15" s="38">
        <f>K15*M15</f>
        <v>0</v>
      </c>
      <c r="O15" s="17"/>
      <c r="P15" s="41"/>
      <c r="Q15" s="42">
        <f>M15*1/120</f>
        <v>0</v>
      </c>
      <c r="R15" s="42"/>
      <c r="S15" s="42"/>
      <c r="T15" s="43"/>
      <c r="U15" s="380"/>
      <c r="V15" s="44"/>
      <c r="W15" s="45">
        <f>IF($M15&lt;&gt;0,"X",0)</f>
        <v>0</v>
      </c>
      <c r="X15" s="43">
        <f>IF($M15&lt;&gt;0,"XXX",0)</f>
        <v>0</v>
      </c>
      <c r="Y15" s="43">
        <f>IF($M15&lt;&gt;0,"XXX",0)</f>
        <v>0</v>
      </c>
      <c r="Z15" s="43">
        <f>IF($M15&lt;&gt;0,"XXX",0)</f>
        <v>0</v>
      </c>
      <c r="AA15" s="46"/>
      <c r="AB15" s="413"/>
      <c r="AG15" s="38">
        <v>3617</v>
      </c>
      <c r="AH15" s="684">
        <v>0</v>
      </c>
      <c r="AI15" s="448">
        <f>IF($E$12="Ano",0,AH15)</f>
        <v>0</v>
      </c>
      <c r="AJ15" s="685">
        <f>AG15*AI15</f>
        <v>0</v>
      </c>
      <c r="AK15" s="686" t="str">
        <f>IF($C15="1.1","02.3.68.1",IF($C15="1.2","02.3.68.2",IF($C15="1.5","02.3.68.5",IF($C15="3.1","02.3.61.1",))))</f>
        <v>02.3.68.1</v>
      </c>
      <c r="AL15" s="39">
        <f>AJ15-$N15</f>
        <v>0</v>
      </c>
      <c r="AM15" s="17"/>
      <c r="AN15" s="41"/>
      <c r="AO15" s="42">
        <f>AI15*1/120</f>
        <v>0</v>
      </c>
      <c r="AP15" s="42"/>
      <c r="AQ15" s="42"/>
      <c r="AR15" s="43"/>
      <c r="AS15" s="380"/>
      <c r="AT15" s="44"/>
      <c r="AU15" s="45">
        <f>IF(AI15&lt;&gt;0,"X",0)</f>
        <v>0</v>
      </c>
      <c r="AV15" s="43">
        <f>IF(AI15&lt;&gt;0,"XXX",0)</f>
        <v>0</v>
      </c>
      <c r="AW15" s="43">
        <f>IF(AI15&lt;&gt;0,"XXX",0)</f>
        <v>0</v>
      </c>
      <c r="AX15" s="43">
        <f>IF(AI15&lt;&gt;0,"XXX",0)</f>
        <v>0</v>
      </c>
      <c r="AY15" s="46"/>
      <c r="AZ15" s="413"/>
    </row>
    <row r="16" spans="2:52" s="1" customFormat="1" ht="30" hidden="1" customHeight="1" x14ac:dyDescent="0.25">
      <c r="B16" s="32"/>
      <c r="C16" s="675"/>
      <c r="D16" s="591"/>
      <c r="E16" s="591"/>
      <c r="F16" s="591"/>
      <c r="G16" s="592"/>
      <c r="H16" s="593"/>
      <c r="I16" s="594"/>
      <c r="J16" s="595"/>
      <c r="K16" s="34"/>
      <c r="L16" s="879"/>
      <c r="M16" s="449"/>
      <c r="N16" s="39"/>
      <c r="O16" s="17"/>
      <c r="P16" s="47"/>
      <c r="Q16" s="48"/>
      <c r="R16" s="48"/>
      <c r="S16" s="48"/>
      <c r="T16" s="49"/>
      <c r="U16" s="381"/>
      <c r="V16" s="50"/>
      <c r="W16" s="51"/>
      <c r="X16" s="49"/>
      <c r="Y16" s="49"/>
      <c r="Z16" s="49"/>
      <c r="AA16" s="52"/>
      <c r="AB16" s="414"/>
      <c r="AG16" s="39"/>
      <c r="AH16" s="3"/>
      <c r="AI16" s="449"/>
      <c r="AJ16" s="687"/>
      <c r="AK16" s="688"/>
      <c r="AL16" s="40"/>
      <c r="AM16" s="17"/>
      <c r="AN16" s="47"/>
      <c r="AO16" s="48"/>
      <c r="AP16" s="48"/>
      <c r="AQ16" s="48"/>
      <c r="AR16" s="49"/>
      <c r="AS16" s="381"/>
      <c r="AT16" s="50"/>
      <c r="AU16" s="51"/>
      <c r="AV16" s="49"/>
      <c r="AW16" s="49"/>
      <c r="AX16" s="49"/>
      <c r="AY16" s="52"/>
      <c r="AZ16" s="414"/>
    </row>
    <row r="17" spans="2:52" s="1" customFormat="1" ht="30" customHeight="1" x14ac:dyDescent="0.25">
      <c r="B17" s="35" t="s">
        <v>60</v>
      </c>
      <c r="C17" s="674" t="s">
        <v>58</v>
      </c>
      <c r="D17" s="1046" t="s">
        <v>61</v>
      </c>
      <c r="E17" s="1047"/>
      <c r="F17" s="1047"/>
      <c r="G17" s="1048"/>
      <c r="H17" s="1049" t="s">
        <v>37</v>
      </c>
      <c r="I17" s="1047"/>
      <c r="J17" s="1047"/>
      <c r="K17" s="377">
        <v>5871</v>
      </c>
      <c r="L17" s="886">
        <v>0</v>
      </c>
      <c r="M17" s="455">
        <f>IF($E$12="Ano",0,L17)</f>
        <v>0</v>
      </c>
      <c r="N17" s="40">
        <f>K17*M17</f>
        <v>0</v>
      </c>
      <c r="O17" s="17"/>
      <c r="P17" s="53"/>
      <c r="Q17" s="54">
        <f>M17*1/120</f>
        <v>0</v>
      </c>
      <c r="R17" s="54"/>
      <c r="S17" s="54"/>
      <c r="T17" s="55"/>
      <c r="U17" s="382"/>
      <c r="V17" s="56"/>
      <c r="W17" s="57">
        <f>IF($M17&lt;&gt;0,"X",0)</f>
        <v>0</v>
      </c>
      <c r="X17" s="55">
        <f>IF($M17&lt;&gt;0,"XXX",0)</f>
        <v>0</v>
      </c>
      <c r="Y17" s="55">
        <f>IF($M17&lt;&gt;0,"XXX",0)</f>
        <v>0</v>
      </c>
      <c r="Z17" s="55">
        <f>IF($M17&lt;&gt;0,"XXX",0)</f>
        <v>0</v>
      </c>
      <c r="AA17" s="58"/>
      <c r="AB17" s="410"/>
      <c r="AG17" s="40">
        <v>5871</v>
      </c>
      <c r="AH17" s="689">
        <v>0</v>
      </c>
      <c r="AI17" s="455">
        <f>IF($E$12="Ano",0,AH17)</f>
        <v>0</v>
      </c>
      <c r="AJ17" s="690">
        <f>AG17*AI17</f>
        <v>0</v>
      </c>
      <c r="AK17" s="688" t="str">
        <f t="shared" ref="AK17:AK45" si="1">IF($C17="1.1","02.3.68.1",IF($C17="1.2","02.3.68.2",IF($C17="1.5","02.3.68.5",IF($C17="3.1","02.3.61.1",))))</f>
        <v>02.3.68.1</v>
      </c>
      <c r="AL17" s="40">
        <f t="shared" ref="AL17:AL45" si="2">AJ17-$N17</f>
        <v>0</v>
      </c>
      <c r="AM17" s="17"/>
      <c r="AN17" s="53"/>
      <c r="AO17" s="54">
        <f>AI17*1/120</f>
        <v>0</v>
      </c>
      <c r="AP17" s="54"/>
      <c r="AQ17" s="54"/>
      <c r="AR17" s="55"/>
      <c r="AS17" s="382"/>
      <c r="AT17" s="56"/>
      <c r="AU17" s="57">
        <f>IF(AI17&lt;&gt;0,"X",0)</f>
        <v>0</v>
      </c>
      <c r="AV17" s="55">
        <f>IF(AI17&lt;&gt;0,"XXX",0)</f>
        <v>0</v>
      </c>
      <c r="AW17" s="55">
        <f>IF(AI17&lt;&gt;0,"XXX",0)</f>
        <v>0</v>
      </c>
      <c r="AX17" s="55">
        <f>IF(AI17&lt;&gt;0,"XXX",0)</f>
        <v>0</v>
      </c>
      <c r="AY17" s="58"/>
      <c r="AZ17" s="410"/>
    </row>
    <row r="18" spans="2:52" s="1" customFormat="1" ht="30" hidden="1" customHeight="1" x14ac:dyDescent="0.25">
      <c r="B18" s="35"/>
      <c r="C18" s="676"/>
      <c r="D18" s="33"/>
      <c r="E18" s="33"/>
      <c r="F18" s="33"/>
      <c r="G18" s="596"/>
      <c r="H18" s="597"/>
      <c r="I18" s="596"/>
      <c r="J18" s="598"/>
      <c r="K18" s="36"/>
      <c r="L18" s="880"/>
      <c r="M18" s="449"/>
      <c r="N18" s="40"/>
      <c r="O18" s="17"/>
      <c r="P18" s="53"/>
      <c r="Q18" s="54"/>
      <c r="R18" s="54"/>
      <c r="S18" s="54"/>
      <c r="T18" s="55"/>
      <c r="U18" s="382"/>
      <c r="V18" s="56"/>
      <c r="W18" s="57"/>
      <c r="X18" s="55"/>
      <c r="Y18" s="55"/>
      <c r="Z18" s="55"/>
      <c r="AA18" s="58"/>
      <c r="AB18" s="410"/>
      <c r="AG18" s="40"/>
      <c r="AH18" s="2"/>
      <c r="AI18" s="449"/>
      <c r="AJ18" s="690"/>
      <c r="AK18" s="688"/>
      <c r="AL18" s="40"/>
      <c r="AM18" s="17"/>
      <c r="AN18" s="53"/>
      <c r="AO18" s="54"/>
      <c r="AP18" s="54"/>
      <c r="AQ18" s="54"/>
      <c r="AR18" s="55"/>
      <c r="AS18" s="382"/>
      <c r="AT18" s="56"/>
      <c r="AU18" s="57"/>
      <c r="AV18" s="55"/>
      <c r="AW18" s="55"/>
      <c r="AX18" s="55"/>
      <c r="AY18" s="58"/>
      <c r="AZ18" s="410"/>
    </row>
    <row r="19" spans="2:52" s="1" customFormat="1" ht="30" customHeight="1" x14ac:dyDescent="0.25">
      <c r="B19" s="35" t="s">
        <v>62</v>
      </c>
      <c r="C19" s="674" t="s">
        <v>58</v>
      </c>
      <c r="D19" s="1046" t="s">
        <v>63</v>
      </c>
      <c r="E19" s="1047"/>
      <c r="F19" s="1047"/>
      <c r="G19" s="1048"/>
      <c r="H19" s="1049" t="s">
        <v>38</v>
      </c>
      <c r="I19" s="1047"/>
      <c r="J19" s="1047"/>
      <c r="K19" s="36">
        <v>29355</v>
      </c>
      <c r="L19" s="886">
        <v>0</v>
      </c>
      <c r="M19" s="455">
        <f>IF($E$12="Ano",0,L19)</f>
        <v>0</v>
      </c>
      <c r="N19" s="40">
        <f>K19*M19</f>
        <v>0</v>
      </c>
      <c r="O19" s="17"/>
      <c r="P19" s="53"/>
      <c r="Q19" s="54">
        <f>M19*1/24</f>
        <v>0</v>
      </c>
      <c r="R19" s="54"/>
      <c r="S19" s="54"/>
      <c r="T19" s="55"/>
      <c r="U19" s="382"/>
      <c r="V19" s="56"/>
      <c r="W19" s="57">
        <f>IF($M19&lt;&gt;0,"X",0)</f>
        <v>0</v>
      </c>
      <c r="X19" s="55">
        <f>IF($M19&lt;&gt;0,"XXX",0)</f>
        <v>0</v>
      </c>
      <c r="Y19" s="55">
        <f>IF($M19&lt;&gt;0,"XXX",0)</f>
        <v>0</v>
      </c>
      <c r="Z19" s="55">
        <f>IF($M19&lt;&gt;0,"XXX",0)</f>
        <v>0</v>
      </c>
      <c r="AA19" s="58"/>
      <c r="AB19" s="410"/>
      <c r="AG19" s="40">
        <v>29355</v>
      </c>
      <c r="AH19" s="689">
        <v>0</v>
      </c>
      <c r="AI19" s="455">
        <f>IF($E$12="Ano",0,AH19)</f>
        <v>0</v>
      </c>
      <c r="AJ19" s="690">
        <f>AG19*AI19</f>
        <v>0</v>
      </c>
      <c r="AK19" s="688" t="str">
        <f t="shared" si="1"/>
        <v>02.3.68.1</v>
      </c>
      <c r="AL19" s="40">
        <f t="shared" si="2"/>
        <v>0</v>
      </c>
      <c r="AM19" s="17"/>
      <c r="AN19" s="53"/>
      <c r="AO19" s="54">
        <f>AI19*1/24</f>
        <v>0</v>
      </c>
      <c r="AP19" s="54"/>
      <c r="AQ19" s="54"/>
      <c r="AR19" s="55"/>
      <c r="AS19" s="382"/>
      <c r="AT19" s="56"/>
      <c r="AU19" s="57">
        <f>IF(AI19&lt;&gt;0,"X",0)</f>
        <v>0</v>
      </c>
      <c r="AV19" s="55">
        <f>IF(AI19&lt;&gt;0,"XXX",0)</f>
        <v>0</v>
      </c>
      <c r="AW19" s="55">
        <f>IF(AI19&lt;&gt;0,"XXX",0)</f>
        <v>0</v>
      </c>
      <c r="AX19" s="55">
        <f>IF(AI19&lt;&gt;0,"XXX",0)</f>
        <v>0</v>
      </c>
      <c r="AY19" s="58"/>
      <c r="AZ19" s="410"/>
    </row>
    <row r="20" spans="2:52" s="1" customFormat="1" ht="30" hidden="1" customHeight="1" x14ac:dyDescent="0.25">
      <c r="B20" s="35"/>
      <c r="C20" s="676"/>
      <c r="D20" s="37"/>
      <c r="E20" s="37"/>
      <c r="F20" s="37"/>
      <c r="G20" s="599"/>
      <c r="H20" s="600"/>
      <c r="I20" s="599"/>
      <c r="J20" s="601"/>
      <c r="K20" s="36"/>
      <c r="L20" s="880"/>
      <c r="M20" s="449"/>
      <c r="N20" s="40"/>
      <c r="O20" s="17"/>
      <c r="P20" s="53"/>
      <c r="Q20" s="54"/>
      <c r="R20" s="54"/>
      <c r="S20" s="54"/>
      <c r="T20" s="55"/>
      <c r="U20" s="382"/>
      <c r="V20" s="56"/>
      <c r="W20" s="57"/>
      <c r="X20" s="55"/>
      <c r="Y20" s="55"/>
      <c r="Z20" s="55"/>
      <c r="AA20" s="58"/>
      <c r="AB20" s="410"/>
      <c r="AG20" s="40"/>
      <c r="AH20" s="2"/>
      <c r="AI20" s="449"/>
      <c r="AJ20" s="690"/>
      <c r="AK20" s="688"/>
      <c r="AL20" s="40"/>
      <c r="AM20" s="17"/>
      <c r="AN20" s="53"/>
      <c r="AO20" s="54"/>
      <c r="AP20" s="54"/>
      <c r="AQ20" s="54"/>
      <c r="AR20" s="55"/>
      <c r="AS20" s="382"/>
      <c r="AT20" s="56"/>
      <c r="AU20" s="57"/>
      <c r="AV20" s="55"/>
      <c r="AW20" s="55"/>
      <c r="AX20" s="55"/>
      <c r="AY20" s="58"/>
      <c r="AZ20" s="410"/>
    </row>
    <row r="21" spans="2:52" s="1" customFormat="1" ht="30" customHeight="1" x14ac:dyDescent="0.25">
      <c r="B21" s="35" t="s">
        <v>64</v>
      </c>
      <c r="C21" s="674" t="s">
        <v>58</v>
      </c>
      <c r="D21" s="1046" t="s">
        <v>65</v>
      </c>
      <c r="E21" s="1047"/>
      <c r="F21" s="1047"/>
      <c r="G21" s="1048"/>
      <c r="H21" s="1049" t="s">
        <v>39</v>
      </c>
      <c r="I21" s="1047"/>
      <c r="J21" s="1047"/>
      <c r="K21" s="36">
        <v>4849</v>
      </c>
      <c r="L21" s="886">
        <v>0</v>
      </c>
      <c r="M21" s="455">
        <f>IF($E$12="Ano",0,L21)</f>
        <v>0</v>
      </c>
      <c r="N21" s="40">
        <f>K21*M21</f>
        <v>0</v>
      </c>
      <c r="O21" s="17"/>
      <c r="P21" s="53"/>
      <c r="Q21" s="54">
        <f>M21*1/24</f>
        <v>0</v>
      </c>
      <c r="R21" s="54"/>
      <c r="S21" s="54"/>
      <c r="T21" s="55"/>
      <c r="U21" s="382"/>
      <c r="V21" s="56"/>
      <c r="W21" s="57">
        <f>IF($M21&lt;&gt;0,"X",0)</f>
        <v>0</v>
      </c>
      <c r="X21" s="55">
        <f>IF($M21&lt;&gt;0,"XXX",0)</f>
        <v>0</v>
      </c>
      <c r="Y21" s="55">
        <f>IF($M21&lt;&gt;0,"XXX",0)</f>
        <v>0</v>
      </c>
      <c r="Z21" s="55">
        <f>IF($M21&lt;&gt;0,"XXX",0)</f>
        <v>0</v>
      </c>
      <c r="AA21" s="58"/>
      <c r="AB21" s="410"/>
      <c r="AG21" s="40">
        <v>4849</v>
      </c>
      <c r="AH21" s="689">
        <v>0</v>
      </c>
      <c r="AI21" s="455">
        <f>IF($E$12="Ano",0,AH21)</f>
        <v>0</v>
      </c>
      <c r="AJ21" s="690">
        <f>AG21*AI21</f>
        <v>0</v>
      </c>
      <c r="AK21" s="688" t="str">
        <f t="shared" si="1"/>
        <v>02.3.68.1</v>
      </c>
      <c r="AL21" s="40">
        <f t="shared" si="2"/>
        <v>0</v>
      </c>
      <c r="AM21" s="17"/>
      <c r="AN21" s="53"/>
      <c r="AO21" s="54">
        <f>AI21*1/24</f>
        <v>0</v>
      </c>
      <c r="AP21" s="54"/>
      <c r="AQ21" s="54"/>
      <c r="AR21" s="55"/>
      <c r="AS21" s="382"/>
      <c r="AT21" s="56"/>
      <c r="AU21" s="57">
        <f>IF(AI21&lt;&gt;0,"X",0)</f>
        <v>0</v>
      </c>
      <c r="AV21" s="55">
        <f>IF(AI21&lt;&gt;0,"XXX",0)</f>
        <v>0</v>
      </c>
      <c r="AW21" s="55">
        <f>IF(AI21&lt;&gt;0,"XXX",0)</f>
        <v>0</v>
      </c>
      <c r="AX21" s="55">
        <f>IF(AI21&lt;&gt;0,"XXX",0)</f>
        <v>0</v>
      </c>
      <c r="AY21" s="58"/>
      <c r="AZ21" s="410"/>
    </row>
    <row r="22" spans="2:52" s="1" customFormat="1" ht="30" hidden="1" customHeight="1" x14ac:dyDescent="0.25">
      <c r="B22" s="35"/>
      <c r="C22" s="676"/>
      <c r="D22" s="37"/>
      <c r="E22" s="37"/>
      <c r="F22" s="37"/>
      <c r="G22" s="599"/>
      <c r="H22" s="600"/>
      <c r="I22" s="599"/>
      <c r="J22" s="601"/>
      <c r="K22" s="36"/>
      <c r="L22" s="880"/>
      <c r="M22" s="450"/>
      <c r="N22" s="40"/>
      <c r="O22" s="17"/>
      <c r="P22" s="53"/>
      <c r="Q22" s="54"/>
      <c r="R22" s="54"/>
      <c r="S22" s="54"/>
      <c r="T22" s="55"/>
      <c r="U22" s="382"/>
      <c r="V22" s="56"/>
      <c r="W22" s="57"/>
      <c r="X22" s="55"/>
      <c r="Y22" s="55"/>
      <c r="Z22" s="55"/>
      <c r="AA22" s="58"/>
      <c r="AB22" s="410"/>
      <c r="AG22" s="40"/>
      <c r="AH22" s="2"/>
      <c r="AI22" s="450"/>
      <c r="AJ22" s="690"/>
      <c r="AK22" s="688"/>
      <c r="AL22" s="40"/>
      <c r="AM22" s="17"/>
      <c r="AN22" s="53"/>
      <c r="AO22" s="54"/>
      <c r="AP22" s="54"/>
      <c r="AQ22" s="54"/>
      <c r="AR22" s="55"/>
      <c r="AS22" s="382"/>
      <c r="AT22" s="56"/>
      <c r="AU22" s="57"/>
      <c r="AV22" s="55"/>
      <c r="AW22" s="55"/>
      <c r="AX22" s="55"/>
      <c r="AY22" s="58"/>
      <c r="AZ22" s="410"/>
    </row>
    <row r="23" spans="2:52" s="1" customFormat="1" ht="30" customHeight="1" x14ac:dyDescent="0.25">
      <c r="B23" s="35" t="s">
        <v>66</v>
      </c>
      <c r="C23" s="674" t="s">
        <v>58</v>
      </c>
      <c r="D23" s="1046" t="s">
        <v>67</v>
      </c>
      <c r="E23" s="1047"/>
      <c r="F23" s="1047"/>
      <c r="G23" s="1048"/>
      <c r="H23" s="1049" t="s">
        <v>68</v>
      </c>
      <c r="I23" s="1047"/>
      <c r="J23" s="1047"/>
      <c r="K23" s="36">
        <v>3402</v>
      </c>
      <c r="L23" s="886">
        <v>0</v>
      </c>
      <c r="M23" s="450">
        <f>L23</f>
        <v>0</v>
      </c>
      <c r="N23" s="40">
        <f>K23*M23</f>
        <v>0</v>
      </c>
      <c r="O23" s="17"/>
      <c r="P23" s="53"/>
      <c r="Q23" s="54">
        <f>M23*1/120</f>
        <v>0</v>
      </c>
      <c r="R23" s="54"/>
      <c r="S23" s="54"/>
      <c r="T23" s="55"/>
      <c r="U23" s="382"/>
      <c r="V23" s="56"/>
      <c r="W23" s="57">
        <f>IF($M23&lt;&gt;0,"X",0)</f>
        <v>0</v>
      </c>
      <c r="X23" s="55">
        <f>IF($M23&lt;&gt;0,"XXX",0)</f>
        <v>0</v>
      </c>
      <c r="Y23" s="55">
        <f>IF($M23&lt;&gt;0,"XXX",0)</f>
        <v>0</v>
      </c>
      <c r="Z23" s="55">
        <f>IF($M23&lt;&gt;0,"XXX",0)</f>
        <v>0</v>
      </c>
      <c r="AA23" s="59"/>
      <c r="AB23" s="410"/>
      <c r="AG23" s="40">
        <v>3402</v>
      </c>
      <c r="AH23" s="689">
        <v>0</v>
      </c>
      <c r="AI23" s="450">
        <f>AH23</f>
        <v>0</v>
      </c>
      <c r="AJ23" s="690">
        <f>AG23*AI23</f>
        <v>0</v>
      </c>
      <c r="AK23" s="688" t="str">
        <f t="shared" si="1"/>
        <v>02.3.68.1</v>
      </c>
      <c r="AL23" s="40">
        <f t="shared" si="2"/>
        <v>0</v>
      </c>
      <c r="AM23" s="17"/>
      <c r="AN23" s="53"/>
      <c r="AO23" s="54">
        <f>AI23*1/120</f>
        <v>0</v>
      </c>
      <c r="AP23" s="54"/>
      <c r="AQ23" s="54"/>
      <c r="AR23" s="55"/>
      <c r="AS23" s="382"/>
      <c r="AT23" s="56"/>
      <c r="AU23" s="57">
        <f>IF(AI23&lt;&gt;0,"X",0)</f>
        <v>0</v>
      </c>
      <c r="AV23" s="55">
        <f>IF(AI23&lt;&gt;0,"XXX",0)</f>
        <v>0</v>
      </c>
      <c r="AW23" s="55">
        <f>IF(AI23&lt;&gt;0,"XXX",0)</f>
        <v>0</v>
      </c>
      <c r="AX23" s="55">
        <f>IF(AI23&lt;&gt;0,"XXX",0)</f>
        <v>0</v>
      </c>
      <c r="AY23" s="59"/>
      <c r="AZ23" s="410"/>
    </row>
    <row r="24" spans="2:52" s="1" customFormat="1" ht="30" hidden="1" customHeight="1" x14ac:dyDescent="0.25">
      <c r="B24" s="35"/>
      <c r="C24" s="676"/>
      <c r="D24" s="37"/>
      <c r="E24" s="37"/>
      <c r="F24" s="37"/>
      <c r="G24" s="599"/>
      <c r="H24" s="600"/>
      <c r="I24" s="599"/>
      <c r="J24" s="601"/>
      <c r="K24" s="36"/>
      <c r="L24" s="880"/>
      <c r="M24" s="450"/>
      <c r="N24" s="40"/>
      <c r="O24" s="17"/>
      <c r="P24" s="53"/>
      <c r="Q24" s="54"/>
      <c r="R24" s="54"/>
      <c r="S24" s="54"/>
      <c r="T24" s="55"/>
      <c r="U24" s="382"/>
      <c r="V24" s="56"/>
      <c r="W24" s="57"/>
      <c r="X24" s="55"/>
      <c r="Y24" s="55"/>
      <c r="Z24" s="55"/>
      <c r="AA24" s="59"/>
      <c r="AB24" s="410"/>
      <c r="AG24" s="40"/>
      <c r="AH24" s="2"/>
      <c r="AI24" s="450"/>
      <c r="AJ24" s="690"/>
      <c r="AK24" s="688"/>
      <c r="AL24" s="40"/>
      <c r="AM24" s="17"/>
      <c r="AN24" s="53"/>
      <c r="AO24" s="54"/>
      <c r="AP24" s="54"/>
      <c r="AQ24" s="54"/>
      <c r="AR24" s="55"/>
      <c r="AS24" s="382"/>
      <c r="AT24" s="56"/>
      <c r="AU24" s="57"/>
      <c r="AV24" s="55"/>
      <c r="AW24" s="55"/>
      <c r="AX24" s="55"/>
      <c r="AY24" s="59"/>
      <c r="AZ24" s="410"/>
    </row>
    <row r="25" spans="2:52" s="1" customFormat="1" ht="30" customHeight="1" x14ac:dyDescent="0.25">
      <c r="B25" s="35" t="s">
        <v>69</v>
      </c>
      <c r="C25" s="674" t="s">
        <v>58</v>
      </c>
      <c r="D25" s="1046" t="s">
        <v>257</v>
      </c>
      <c r="E25" s="1047"/>
      <c r="F25" s="1047"/>
      <c r="G25" s="1048"/>
      <c r="H25" s="1049" t="s">
        <v>35</v>
      </c>
      <c r="I25" s="1047"/>
      <c r="J25" s="1047"/>
      <c r="K25" s="36">
        <v>3480</v>
      </c>
      <c r="L25" s="886">
        <v>0</v>
      </c>
      <c r="M25" s="450">
        <f>L25</f>
        <v>0</v>
      </c>
      <c r="N25" s="40">
        <f>K25*M25</f>
        <v>0</v>
      </c>
      <c r="O25" s="17"/>
      <c r="P25" s="53">
        <f>IF(M25&lt;&gt;0,"*",0)</f>
        <v>0</v>
      </c>
      <c r="Q25" s="54"/>
      <c r="R25" s="54"/>
      <c r="S25" s="54"/>
      <c r="T25" s="55"/>
      <c r="U25" s="382"/>
      <c r="V25" s="56"/>
      <c r="W25" s="57"/>
      <c r="X25" s="55"/>
      <c r="Y25" s="55"/>
      <c r="Z25" s="55"/>
      <c r="AA25" s="59">
        <f>M25/2</f>
        <v>0</v>
      </c>
      <c r="AB25" s="410">
        <f>M25/3</f>
        <v>0</v>
      </c>
      <c r="AG25" s="40">
        <v>3480</v>
      </c>
      <c r="AH25" s="689">
        <v>0</v>
      </c>
      <c r="AI25" s="450">
        <f>AH25</f>
        <v>0</v>
      </c>
      <c r="AJ25" s="690">
        <f>AG25*AI25</f>
        <v>0</v>
      </c>
      <c r="AK25" s="688" t="str">
        <f t="shared" si="1"/>
        <v>02.3.68.1</v>
      </c>
      <c r="AL25" s="40">
        <f t="shared" si="2"/>
        <v>0</v>
      </c>
      <c r="AM25" s="17"/>
      <c r="AN25" s="53">
        <f>IF(AI25&lt;&gt;0,"*",0)</f>
        <v>0</v>
      </c>
      <c r="AO25" s="54"/>
      <c r="AP25" s="54"/>
      <c r="AQ25" s="54"/>
      <c r="AR25" s="55"/>
      <c r="AS25" s="382"/>
      <c r="AT25" s="56"/>
      <c r="AU25" s="57"/>
      <c r="AV25" s="55"/>
      <c r="AW25" s="55"/>
      <c r="AX25" s="55"/>
      <c r="AY25" s="59">
        <f>AI25/2</f>
        <v>0</v>
      </c>
      <c r="AZ25" s="410">
        <f>AI25/3</f>
        <v>0</v>
      </c>
    </row>
    <row r="26" spans="2:52" s="1" customFormat="1" ht="30" hidden="1" customHeight="1" x14ac:dyDescent="0.25">
      <c r="B26" s="35"/>
      <c r="C26" s="676"/>
      <c r="D26" s="37"/>
      <c r="E26" s="37"/>
      <c r="F26" s="37"/>
      <c r="G26" s="599"/>
      <c r="H26" s="600"/>
      <c r="I26" s="599"/>
      <c r="J26" s="601"/>
      <c r="K26" s="36"/>
      <c r="L26" s="880"/>
      <c r="M26" s="450"/>
      <c r="N26" s="40"/>
      <c r="O26" s="17"/>
      <c r="P26" s="53"/>
      <c r="Q26" s="54"/>
      <c r="R26" s="54"/>
      <c r="S26" s="54"/>
      <c r="T26" s="55"/>
      <c r="U26" s="382"/>
      <c r="V26" s="56"/>
      <c r="W26" s="57"/>
      <c r="X26" s="55"/>
      <c r="Y26" s="55"/>
      <c r="Z26" s="55"/>
      <c r="AA26" s="59"/>
      <c r="AB26" s="410"/>
      <c r="AG26" s="40"/>
      <c r="AH26" s="2"/>
      <c r="AI26" s="450"/>
      <c r="AJ26" s="690"/>
      <c r="AK26" s="688"/>
      <c r="AL26" s="40"/>
      <c r="AM26" s="17"/>
      <c r="AN26" s="53"/>
      <c r="AO26" s="54"/>
      <c r="AP26" s="54"/>
      <c r="AQ26" s="54"/>
      <c r="AR26" s="55"/>
      <c r="AS26" s="382"/>
      <c r="AT26" s="56"/>
      <c r="AU26" s="57"/>
      <c r="AV26" s="55"/>
      <c r="AW26" s="55"/>
      <c r="AX26" s="55"/>
      <c r="AY26" s="59"/>
      <c r="AZ26" s="410"/>
    </row>
    <row r="27" spans="2:52" s="1" customFormat="1" ht="30" customHeight="1" x14ac:dyDescent="0.25">
      <c r="B27" s="35" t="s">
        <v>70</v>
      </c>
      <c r="C27" s="678" t="s">
        <v>279</v>
      </c>
      <c r="D27" s="1046" t="s">
        <v>258</v>
      </c>
      <c r="E27" s="1047"/>
      <c r="F27" s="1047"/>
      <c r="G27" s="1048"/>
      <c r="H27" s="1049" t="s">
        <v>35</v>
      </c>
      <c r="I27" s="1047"/>
      <c r="J27" s="1047"/>
      <c r="K27" s="36">
        <v>3480</v>
      </c>
      <c r="L27" s="886">
        <v>0</v>
      </c>
      <c r="M27" s="450">
        <f>IF($E$12="Ano",0,L27)</f>
        <v>0</v>
      </c>
      <c r="N27" s="40">
        <f>K27*M27</f>
        <v>0</v>
      </c>
      <c r="O27" s="17"/>
      <c r="P27" s="53">
        <f>IF(M27&lt;&gt;0,"*",0)</f>
        <v>0</v>
      </c>
      <c r="Q27" s="54"/>
      <c r="R27" s="54"/>
      <c r="S27" s="54"/>
      <c r="T27" s="55"/>
      <c r="U27" s="382"/>
      <c r="V27" s="56"/>
      <c r="W27" s="57"/>
      <c r="X27" s="55"/>
      <c r="Y27" s="55"/>
      <c r="Z27" s="55"/>
      <c r="AA27" s="59">
        <f>M27/2</f>
        <v>0</v>
      </c>
      <c r="AB27" s="410">
        <f>M27/3</f>
        <v>0</v>
      </c>
      <c r="AG27" s="40">
        <v>3480</v>
      </c>
      <c r="AH27" s="689">
        <v>0</v>
      </c>
      <c r="AI27" s="450">
        <f>IF($E$12="Ano",0,AH27)</f>
        <v>0</v>
      </c>
      <c r="AJ27" s="690">
        <f>AG27*AI27</f>
        <v>0</v>
      </c>
      <c r="AK27" s="688" t="str">
        <f t="shared" si="1"/>
        <v>02.3.61.1</v>
      </c>
      <c r="AL27" s="40">
        <f t="shared" si="2"/>
        <v>0</v>
      </c>
      <c r="AM27" s="17"/>
      <c r="AN27" s="53">
        <f>IF(AI27&lt;&gt;0,"*",0)</f>
        <v>0</v>
      </c>
      <c r="AO27" s="54"/>
      <c r="AP27" s="54"/>
      <c r="AQ27" s="54"/>
      <c r="AR27" s="55"/>
      <c r="AS27" s="382"/>
      <c r="AT27" s="56"/>
      <c r="AU27" s="57"/>
      <c r="AV27" s="55"/>
      <c r="AW27" s="55"/>
      <c r="AX27" s="55"/>
      <c r="AY27" s="59">
        <f>AI27/2</f>
        <v>0</v>
      </c>
      <c r="AZ27" s="410">
        <f>AI27/3</f>
        <v>0</v>
      </c>
    </row>
    <row r="28" spans="2:52" s="1" customFormat="1" ht="30" hidden="1" customHeight="1" x14ac:dyDescent="0.25">
      <c r="B28" s="35"/>
      <c r="C28" s="676"/>
      <c r="D28" s="37"/>
      <c r="E28" s="37"/>
      <c r="F28" s="37"/>
      <c r="G28" s="599"/>
      <c r="H28" s="600"/>
      <c r="I28" s="599"/>
      <c r="J28" s="601"/>
      <c r="K28" s="36"/>
      <c r="L28" s="880"/>
      <c r="M28" s="450"/>
      <c r="N28" s="40"/>
      <c r="O28" s="17"/>
      <c r="P28" s="53"/>
      <c r="Q28" s="54"/>
      <c r="R28" s="54"/>
      <c r="S28" s="54"/>
      <c r="T28" s="55"/>
      <c r="U28" s="382"/>
      <c r="V28" s="56"/>
      <c r="W28" s="57"/>
      <c r="X28" s="55"/>
      <c r="Y28" s="55"/>
      <c r="Z28" s="55"/>
      <c r="AA28" s="59"/>
      <c r="AB28" s="410"/>
      <c r="AG28" s="40"/>
      <c r="AH28" s="2"/>
      <c r="AI28" s="450"/>
      <c r="AJ28" s="690"/>
      <c r="AK28" s="688"/>
      <c r="AL28" s="40"/>
      <c r="AM28" s="17"/>
      <c r="AN28" s="53"/>
      <c r="AO28" s="54"/>
      <c r="AP28" s="54"/>
      <c r="AQ28" s="54"/>
      <c r="AR28" s="55"/>
      <c r="AS28" s="382"/>
      <c r="AT28" s="56"/>
      <c r="AU28" s="57"/>
      <c r="AV28" s="55"/>
      <c r="AW28" s="55"/>
      <c r="AX28" s="55"/>
      <c r="AY28" s="59"/>
      <c r="AZ28" s="410"/>
    </row>
    <row r="29" spans="2:52" s="1" customFormat="1" ht="30" customHeight="1" x14ac:dyDescent="0.25">
      <c r="B29" s="35" t="s">
        <v>71</v>
      </c>
      <c r="C29" s="674" t="s">
        <v>58</v>
      </c>
      <c r="D29" s="1046" t="s">
        <v>101</v>
      </c>
      <c r="E29" s="1047"/>
      <c r="F29" s="1047"/>
      <c r="G29" s="1048"/>
      <c r="H29" s="1049" t="s">
        <v>72</v>
      </c>
      <c r="I29" s="1047"/>
      <c r="J29" s="1047"/>
      <c r="K29" s="36">
        <v>31191</v>
      </c>
      <c r="L29" s="886">
        <v>0</v>
      </c>
      <c r="M29" s="450">
        <f>L29</f>
        <v>0</v>
      </c>
      <c r="N29" s="40">
        <f>K29*M29</f>
        <v>0</v>
      </c>
      <c r="O29" s="17"/>
      <c r="P29" s="53"/>
      <c r="Q29" s="54"/>
      <c r="R29" s="405">
        <f>M29</f>
        <v>0</v>
      </c>
      <c r="S29" s="54"/>
      <c r="T29" s="55"/>
      <c r="U29" s="382"/>
      <c r="V29" s="56"/>
      <c r="W29" s="57">
        <f>IF($M29&lt;&gt;0,"X",0)</f>
        <v>0</v>
      </c>
      <c r="X29" s="55">
        <f>IF($M29&lt;&gt;0,"XXX",0)</f>
        <v>0</v>
      </c>
      <c r="Y29" s="55">
        <f>IF($M29&lt;&gt;0,"XXX",0)</f>
        <v>0</v>
      </c>
      <c r="Z29" s="55">
        <f>IF($M29&lt;&gt;0,"XXX",0)</f>
        <v>0</v>
      </c>
      <c r="AA29" s="59"/>
      <c r="AB29" s="410"/>
      <c r="AG29" s="40">
        <v>31191</v>
      </c>
      <c r="AH29" s="689">
        <v>0</v>
      </c>
      <c r="AI29" s="450">
        <f>AH29</f>
        <v>0</v>
      </c>
      <c r="AJ29" s="690">
        <f>AG29*AI29</f>
        <v>0</v>
      </c>
      <c r="AK29" s="688" t="str">
        <f t="shared" si="1"/>
        <v>02.3.68.1</v>
      </c>
      <c r="AL29" s="40">
        <f t="shared" si="2"/>
        <v>0</v>
      </c>
      <c r="AM29" s="17"/>
      <c r="AN29" s="53"/>
      <c r="AO29" s="54"/>
      <c r="AP29" s="405">
        <f>AI29</f>
        <v>0</v>
      </c>
      <c r="AQ29" s="54"/>
      <c r="AR29" s="55"/>
      <c r="AS29" s="382"/>
      <c r="AT29" s="56"/>
      <c r="AU29" s="57">
        <f>IF(AI29&lt;&gt;0,"X",0)</f>
        <v>0</v>
      </c>
      <c r="AV29" s="55">
        <f>IF(AI29&lt;&gt;0,"XXX",0)</f>
        <v>0</v>
      </c>
      <c r="AW29" s="55">
        <f>IF(AI29&lt;&gt;0,"XXX",0)</f>
        <v>0</v>
      </c>
      <c r="AX29" s="55">
        <f>IF(AI29&lt;&gt;0,"XXX",0)</f>
        <v>0</v>
      </c>
      <c r="AY29" s="59"/>
      <c r="AZ29" s="410"/>
    </row>
    <row r="30" spans="2:52" s="1" customFormat="1" ht="30" hidden="1" customHeight="1" x14ac:dyDescent="0.25">
      <c r="B30" s="35"/>
      <c r="C30" s="676"/>
      <c r="D30" s="37"/>
      <c r="E30" s="37"/>
      <c r="F30" s="37"/>
      <c r="G30" s="599"/>
      <c r="H30" s="600"/>
      <c r="I30" s="599"/>
      <c r="J30" s="601"/>
      <c r="K30" s="36"/>
      <c r="L30" s="880"/>
      <c r="M30" s="450"/>
      <c r="N30" s="40"/>
      <c r="O30" s="17"/>
      <c r="P30" s="53"/>
      <c r="Q30" s="54"/>
      <c r="R30" s="54"/>
      <c r="S30" s="54"/>
      <c r="T30" s="55"/>
      <c r="U30" s="382"/>
      <c r="V30" s="56"/>
      <c r="W30" s="57"/>
      <c r="X30" s="55"/>
      <c r="Y30" s="55"/>
      <c r="Z30" s="55"/>
      <c r="AA30" s="59"/>
      <c r="AB30" s="410"/>
      <c r="AG30" s="40"/>
      <c r="AH30" s="2"/>
      <c r="AI30" s="450"/>
      <c r="AJ30" s="690"/>
      <c r="AK30" s="688"/>
      <c r="AL30" s="40"/>
      <c r="AM30" s="17"/>
      <c r="AN30" s="53"/>
      <c r="AO30" s="54"/>
      <c r="AP30" s="54"/>
      <c r="AQ30" s="54"/>
      <c r="AR30" s="55"/>
      <c r="AS30" s="382"/>
      <c r="AT30" s="56"/>
      <c r="AU30" s="57"/>
      <c r="AV30" s="55"/>
      <c r="AW30" s="55"/>
      <c r="AX30" s="55"/>
      <c r="AY30" s="59"/>
      <c r="AZ30" s="410"/>
    </row>
    <row r="31" spans="2:52" s="1" customFormat="1" ht="30" customHeight="1" x14ac:dyDescent="0.25">
      <c r="B31" s="35" t="s">
        <v>73</v>
      </c>
      <c r="C31" s="674" t="s">
        <v>58</v>
      </c>
      <c r="D31" s="1046" t="s">
        <v>102</v>
      </c>
      <c r="E31" s="1047"/>
      <c r="F31" s="1047"/>
      <c r="G31" s="1048"/>
      <c r="H31" s="1049" t="s">
        <v>75</v>
      </c>
      <c r="I31" s="1047"/>
      <c r="J31" s="1047"/>
      <c r="K31" s="36">
        <v>9010</v>
      </c>
      <c r="L31" s="886">
        <v>0</v>
      </c>
      <c r="M31" s="450">
        <f>L31</f>
        <v>0</v>
      </c>
      <c r="N31" s="40">
        <f>K31*M31</f>
        <v>0</v>
      </c>
      <c r="O31" s="17"/>
      <c r="P31" s="53">
        <f>2*M31</f>
        <v>0</v>
      </c>
      <c r="Q31" s="54"/>
      <c r="R31" s="54"/>
      <c r="S31" s="54"/>
      <c r="T31" s="55"/>
      <c r="U31" s="382"/>
      <c r="V31" s="56"/>
      <c r="W31" s="57"/>
      <c r="X31" s="55"/>
      <c r="Y31" s="55"/>
      <c r="Z31" s="55"/>
      <c r="AA31" s="59">
        <f t="shared" ref="AA31:AA35" si="3">P31</f>
        <v>0</v>
      </c>
      <c r="AB31" s="410">
        <f>P31/4</f>
        <v>0</v>
      </c>
      <c r="AG31" s="40">
        <v>9010</v>
      </c>
      <c r="AH31" s="689">
        <v>0</v>
      </c>
      <c r="AI31" s="450">
        <f>AH31</f>
        <v>0</v>
      </c>
      <c r="AJ31" s="690">
        <f>AG31*AI31</f>
        <v>0</v>
      </c>
      <c r="AK31" s="688" t="str">
        <f>IF($C31="1.1","02.3.68.1",IF($C31="1.2","02.3.68.2",IF($C31="1.5","02.3.68.5",IF($C31="3.1","02.3.61.1",))))</f>
        <v>02.3.68.1</v>
      </c>
      <c r="AL31" s="40">
        <f t="shared" si="2"/>
        <v>0</v>
      </c>
      <c r="AM31" s="17"/>
      <c r="AN31" s="53">
        <f>2*AI31</f>
        <v>0</v>
      </c>
      <c r="AO31" s="54"/>
      <c r="AP31" s="54"/>
      <c r="AQ31" s="54"/>
      <c r="AR31" s="55"/>
      <c r="AS31" s="382"/>
      <c r="AT31" s="56"/>
      <c r="AU31" s="57"/>
      <c r="AV31" s="55"/>
      <c r="AW31" s="55"/>
      <c r="AX31" s="55"/>
      <c r="AY31" s="59">
        <f t="shared" ref="AY31" si="4">AN31</f>
        <v>0</v>
      </c>
      <c r="AZ31" s="410">
        <f>AN31/4</f>
        <v>0</v>
      </c>
    </row>
    <row r="32" spans="2:52" s="1" customFormat="1" ht="30" hidden="1" customHeight="1" x14ac:dyDescent="0.25">
      <c r="B32" s="35"/>
      <c r="C32" s="676"/>
      <c r="D32" s="37"/>
      <c r="E32" s="37"/>
      <c r="F32" s="37"/>
      <c r="G32" s="599"/>
      <c r="H32" s="600"/>
      <c r="I32" s="599"/>
      <c r="J32" s="601"/>
      <c r="K32" s="36"/>
      <c r="L32" s="880"/>
      <c r="M32" s="450"/>
      <c r="N32" s="40"/>
      <c r="O32" s="17"/>
      <c r="P32" s="53"/>
      <c r="Q32" s="54"/>
      <c r="R32" s="54"/>
      <c r="S32" s="54"/>
      <c r="T32" s="55"/>
      <c r="U32" s="382"/>
      <c r="V32" s="56"/>
      <c r="W32" s="57"/>
      <c r="X32" s="55"/>
      <c r="Y32" s="55"/>
      <c r="Z32" s="55"/>
      <c r="AA32" s="59"/>
      <c r="AB32" s="410"/>
      <c r="AG32" s="40"/>
      <c r="AH32" s="2"/>
      <c r="AI32" s="450"/>
      <c r="AJ32" s="690"/>
      <c r="AK32" s="688"/>
      <c r="AL32" s="40"/>
      <c r="AM32" s="17"/>
      <c r="AN32" s="53"/>
      <c r="AO32" s="54"/>
      <c r="AP32" s="54"/>
      <c r="AQ32" s="54"/>
      <c r="AR32" s="55"/>
      <c r="AS32" s="382"/>
      <c r="AT32" s="56"/>
      <c r="AU32" s="57"/>
      <c r="AV32" s="55"/>
      <c r="AW32" s="55"/>
      <c r="AX32" s="55"/>
      <c r="AY32" s="59"/>
      <c r="AZ32" s="410"/>
    </row>
    <row r="33" spans="2:52" s="1" customFormat="1" ht="41.25" customHeight="1" x14ac:dyDescent="0.25">
      <c r="B33" s="35" t="s">
        <v>76</v>
      </c>
      <c r="C33" s="674" t="s">
        <v>58</v>
      </c>
      <c r="D33" s="1046" t="s">
        <v>77</v>
      </c>
      <c r="E33" s="1047"/>
      <c r="F33" s="1047"/>
      <c r="G33" s="1048"/>
      <c r="H33" s="1049" t="s">
        <v>78</v>
      </c>
      <c r="I33" s="1047"/>
      <c r="J33" s="1047"/>
      <c r="K33" s="36">
        <v>5637</v>
      </c>
      <c r="L33" s="886">
        <v>0</v>
      </c>
      <c r="M33" s="450">
        <f>L33</f>
        <v>0</v>
      </c>
      <c r="N33" s="40">
        <f>K33*M33</f>
        <v>0</v>
      </c>
      <c r="O33" s="17"/>
      <c r="P33" s="53">
        <f>2*M33</f>
        <v>0</v>
      </c>
      <c r="Q33" s="54"/>
      <c r="R33" s="54"/>
      <c r="S33" s="54"/>
      <c r="T33" s="55"/>
      <c r="U33" s="382"/>
      <c r="V33" s="56"/>
      <c r="W33" s="57"/>
      <c r="X33" s="55"/>
      <c r="Y33" s="55"/>
      <c r="Z33" s="55"/>
      <c r="AA33" s="59">
        <f>P33/2</f>
        <v>0</v>
      </c>
      <c r="AB33" s="410">
        <f>P33/4</f>
        <v>0</v>
      </c>
      <c r="AG33" s="40">
        <v>5637</v>
      </c>
      <c r="AH33" s="689">
        <v>0</v>
      </c>
      <c r="AI33" s="450">
        <f>AH33</f>
        <v>0</v>
      </c>
      <c r="AJ33" s="690">
        <f>AG33*AI33</f>
        <v>0</v>
      </c>
      <c r="AK33" s="688" t="str">
        <f t="shared" si="1"/>
        <v>02.3.68.1</v>
      </c>
      <c r="AL33" s="40">
        <f t="shared" si="2"/>
        <v>0</v>
      </c>
      <c r="AM33" s="17"/>
      <c r="AN33" s="53">
        <f>2*AI33</f>
        <v>0</v>
      </c>
      <c r="AO33" s="54"/>
      <c r="AP33" s="54"/>
      <c r="AQ33" s="54"/>
      <c r="AR33" s="55"/>
      <c r="AS33" s="382"/>
      <c r="AT33" s="56"/>
      <c r="AU33" s="57"/>
      <c r="AV33" s="55"/>
      <c r="AW33" s="55"/>
      <c r="AX33" s="55"/>
      <c r="AY33" s="59">
        <f>AN33/2</f>
        <v>0</v>
      </c>
      <c r="AZ33" s="410">
        <f>AN33/4</f>
        <v>0</v>
      </c>
    </row>
    <row r="34" spans="2:52" s="1" customFormat="1" ht="30" hidden="1" customHeight="1" x14ac:dyDescent="0.25">
      <c r="B34" s="35"/>
      <c r="C34" s="676"/>
      <c r="D34" s="37"/>
      <c r="E34" s="37"/>
      <c r="F34" s="37"/>
      <c r="G34" s="599"/>
      <c r="H34" s="600"/>
      <c r="I34" s="599"/>
      <c r="J34" s="601"/>
      <c r="K34" s="36"/>
      <c r="L34" s="880"/>
      <c r="M34" s="450"/>
      <c r="N34" s="40"/>
      <c r="O34" s="17"/>
      <c r="P34" s="53"/>
      <c r="Q34" s="54"/>
      <c r="R34" s="54"/>
      <c r="S34" s="54"/>
      <c r="T34" s="55"/>
      <c r="U34" s="382"/>
      <c r="V34" s="56"/>
      <c r="W34" s="57"/>
      <c r="X34" s="55"/>
      <c r="Y34" s="55"/>
      <c r="Z34" s="55"/>
      <c r="AA34" s="59"/>
      <c r="AB34" s="410"/>
      <c r="AG34" s="40"/>
      <c r="AH34" s="2"/>
      <c r="AI34" s="450"/>
      <c r="AJ34" s="690"/>
      <c r="AK34" s="688"/>
      <c r="AL34" s="40"/>
      <c r="AM34" s="17"/>
      <c r="AN34" s="53"/>
      <c r="AO34" s="54"/>
      <c r="AP34" s="54"/>
      <c r="AQ34" s="54"/>
      <c r="AR34" s="55"/>
      <c r="AS34" s="382"/>
      <c r="AT34" s="56"/>
      <c r="AU34" s="57"/>
      <c r="AV34" s="55"/>
      <c r="AW34" s="55"/>
      <c r="AX34" s="55"/>
      <c r="AY34" s="59"/>
      <c r="AZ34" s="410"/>
    </row>
    <row r="35" spans="2:52" s="1" customFormat="1" ht="30" customHeight="1" x14ac:dyDescent="0.25">
      <c r="B35" s="35" t="s">
        <v>79</v>
      </c>
      <c r="C35" s="674" t="s">
        <v>58</v>
      </c>
      <c r="D35" s="1046" t="s">
        <v>80</v>
      </c>
      <c r="E35" s="1047"/>
      <c r="F35" s="1047"/>
      <c r="G35" s="1048"/>
      <c r="H35" s="1049" t="s">
        <v>81</v>
      </c>
      <c r="I35" s="1047"/>
      <c r="J35" s="1047"/>
      <c r="K35" s="36">
        <v>11030</v>
      </c>
      <c r="L35" s="886">
        <v>0</v>
      </c>
      <c r="M35" s="450">
        <f>L35</f>
        <v>0</v>
      </c>
      <c r="N35" s="40">
        <f>K35*M35</f>
        <v>0</v>
      </c>
      <c r="O35" s="17"/>
      <c r="P35" s="53">
        <f>M35</f>
        <v>0</v>
      </c>
      <c r="Q35" s="54"/>
      <c r="R35" s="54"/>
      <c r="S35" s="54"/>
      <c r="T35" s="55"/>
      <c r="U35" s="382"/>
      <c r="V35" s="56"/>
      <c r="W35" s="57"/>
      <c r="X35" s="55"/>
      <c r="Y35" s="55"/>
      <c r="Z35" s="55"/>
      <c r="AA35" s="59">
        <f t="shared" si="3"/>
        <v>0</v>
      </c>
      <c r="AB35" s="410">
        <f>P35</f>
        <v>0</v>
      </c>
      <c r="AG35" s="40">
        <v>11030</v>
      </c>
      <c r="AH35" s="689">
        <v>0</v>
      </c>
      <c r="AI35" s="450">
        <f>AH35</f>
        <v>0</v>
      </c>
      <c r="AJ35" s="690">
        <f>AG35*AI35</f>
        <v>0</v>
      </c>
      <c r="AK35" s="688" t="str">
        <f t="shared" si="1"/>
        <v>02.3.68.1</v>
      </c>
      <c r="AL35" s="40">
        <f t="shared" si="2"/>
        <v>0</v>
      </c>
      <c r="AM35" s="17"/>
      <c r="AN35" s="53">
        <f>AI35</f>
        <v>0</v>
      </c>
      <c r="AO35" s="54"/>
      <c r="AP35" s="54"/>
      <c r="AQ35" s="54"/>
      <c r="AR35" s="55"/>
      <c r="AS35" s="382"/>
      <c r="AT35" s="56"/>
      <c r="AU35" s="57"/>
      <c r="AV35" s="55"/>
      <c r="AW35" s="55"/>
      <c r="AX35" s="55"/>
      <c r="AY35" s="59">
        <f>AN35</f>
        <v>0</v>
      </c>
      <c r="AZ35" s="410">
        <f>AN35</f>
        <v>0</v>
      </c>
    </row>
    <row r="36" spans="2:52" s="1" customFormat="1" ht="30" hidden="1" customHeight="1" x14ac:dyDescent="0.25">
      <c r="B36" s="35"/>
      <c r="C36" s="676"/>
      <c r="D36" s="37"/>
      <c r="E36" s="37"/>
      <c r="F36" s="37"/>
      <c r="G36" s="599"/>
      <c r="H36" s="600"/>
      <c r="I36" s="599"/>
      <c r="J36" s="601"/>
      <c r="K36" s="36"/>
      <c r="L36" s="880"/>
      <c r="M36" s="450"/>
      <c r="N36" s="40"/>
      <c r="O36" s="17"/>
      <c r="P36" s="53"/>
      <c r="Q36" s="54"/>
      <c r="R36" s="54"/>
      <c r="S36" s="54"/>
      <c r="T36" s="55"/>
      <c r="U36" s="382"/>
      <c r="V36" s="56"/>
      <c r="W36" s="57"/>
      <c r="X36" s="55"/>
      <c r="Y36" s="55"/>
      <c r="Z36" s="55"/>
      <c r="AA36" s="59"/>
      <c r="AB36" s="410"/>
      <c r="AG36" s="40"/>
      <c r="AH36" s="2"/>
      <c r="AI36" s="450"/>
      <c r="AJ36" s="690"/>
      <c r="AK36" s="688"/>
      <c r="AL36" s="40"/>
      <c r="AM36" s="17"/>
      <c r="AN36" s="53"/>
      <c r="AO36" s="54"/>
      <c r="AP36" s="54"/>
      <c r="AQ36" s="54"/>
      <c r="AR36" s="55"/>
      <c r="AS36" s="382"/>
      <c r="AT36" s="56"/>
      <c r="AU36" s="57"/>
      <c r="AV36" s="55"/>
      <c r="AW36" s="55"/>
      <c r="AX36" s="55"/>
      <c r="AY36" s="59"/>
      <c r="AZ36" s="410"/>
    </row>
    <row r="37" spans="2:52" s="1" customFormat="1" ht="30" customHeight="1" x14ac:dyDescent="0.25">
      <c r="B37" s="35" t="s">
        <v>82</v>
      </c>
      <c r="C37" s="677" t="s">
        <v>83</v>
      </c>
      <c r="D37" s="1072" t="s">
        <v>248</v>
      </c>
      <c r="E37" s="1073"/>
      <c r="F37" s="1073"/>
      <c r="G37" s="1074"/>
      <c r="H37" s="1049" t="s">
        <v>84</v>
      </c>
      <c r="I37" s="1047"/>
      <c r="J37" s="1047"/>
      <c r="K37" s="36">
        <f>IF(D37="",0,LEFT(RIGHT(D37,8),2)*2000)</f>
        <v>128000</v>
      </c>
      <c r="L37" s="886">
        <v>0</v>
      </c>
      <c r="M37" s="450">
        <f>K37*L37</f>
        <v>0</v>
      </c>
      <c r="N37" s="40">
        <f>K37*L37</f>
        <v>0</v>
      </c>
      <c r="O37" s="17"/>
      <c r="P37" s="53"/>
      <c r="Q37" s="54"/>
      <c r="R37" s="54"/>
      <c r="S37" s="54"/>
      <c r="T37" s="54">
        <f>M37/128000</f>
        <v>0</v>
      </c>
      <c r="U37" s="382"/>
      <c r="V37" s="56"/>
      <c r="W37" s="57">
        <f>IF($M37&lt;&gt;0,"X",0)</f>
        <v>0</v>
      </c>
      <c r="X37" s="55">
        <f>IF($M37&lt;&gt;0,"XXX",0)</f>
        <v>0</v>
      </c>
      <c r="Y37" s="55">
        <f>IF($M37&lt;&gt;0,"XXX",0)</f>
        <v>0</v>
      </c>
      <c r="Z37" s="55">
        <f>IF($M37&lt;&gt;0,"XXX",0)</f>
        <v>0</v>
      </c>
      <c r="AA37" s="59"/>
      <c r="AB37" s="410"/>
      <c r="AG37" s="40">
        <f>IF($D37="",0,LEFT(RIGHT($D37,8),2)*2000)</f>
        <v>128000</v>
      </c>
      <c r="AH37" s="689">
        <v>0</v>
      </c>
      <c r="AI37" s="450">
        <f>AG37*AH37</f>
        <v>0</v>
      </c>
      <c r="AJ37" s="690">
        <f>AG37*AH37</f>
        <v>0</v>
      </c>
      <c r="AK37" s="688" t="str">
        <f t="shared" si="1"/>
        <v>02.3.68.5</v>
      </c>
      <c r="AL37" s="40">
        <f t="shared" si="2"/>
        <v>0</v>
      </c>
      <c r="AM37" s="17"/>
      <c r="AN37" s="53"/>
      <c r="AO37" s="54"/>
      <c r="AP37" s="54"/>
      <c r="AQ37" s="54"/>
      <c r="AR37" s="54">
        <f>AI37/128000</f>
        <v>0</v>
      </c>
      <c r="AS37" s="382"/>
      <c r="AT37" s="56"/>
      <c r="AU37" s="57">
        <f>IF(AI37&lt;&gt;0,"X",0)</f>
        <v>0</v>
      </c>
      <c r="AV37" s="55">
        <f>IF(AI37&lt;&gt;0,"XXX",0)</f>
        <v>0</v>
      </c>
      <c r="AW37" s="55">
        <f>IF(AI37&lt;&gt;0,"XXX",0)</f>
        <v>0</v>
      </c>
      <c r="AX37" s="55">
        <f>IF(AI37&lt;&gt;0,"XXX",0)</f>
        <v>0</v>
      </c>
      <c r="AY37" s="59"/>
      <c r="AZ37" s="410"/>
    </row>
    <row r="38" spans="2:52" s="1" customFormat="1" ht="30" hidden="1" customHeight="1" x14ac:dyDescent="0.25">
      <c r="B38" s="35"/>
      <c r="C38" s="676"/>
      <c r="D38" s="37"/>
      <c r="E38" s="37"/>
      <c r="F38" s="37"/>
      <c r="G38" s="599"/>
      <c r="H38" s="600"/>
      <c r="I38" s="599"/>
      <c r="J38" s="601"/>
      <c r="K38" s="36"/>
      <c r="L38" s="880"/>
      <c r="M38" s="450"/>
      <c r="N38" s="40"/>
      <c r="O38" s="17"/>
      <c r="P38" s="53"/>
      <c r="Q38" s="54"/>
      <c r="R38" s="54"/>
      <c r="S38" s="54"/>
      <c r="T38" s="55"/>
      <c r="U38" s="382"/>
      <c r="V38" s="56"/>
      <c r="W38" s="57"/>
      <c r="X38" s="55"/>
      <c r="Y38" s="55"/>
      <c r="Z38" s="55"/>
      <c r="AA38" s="59"/>
      <c r="AB38" s="410"/>
      <c r="AG38" s="40"/>
      <c r="AH38" s="2"/>
      <c r="AI38" s="450"/>
      <c r="AJ38" s="690"/>
      <c r="AK38" s="688"/>
      <c r="AL38" s="40"/>
      <c r="AM38" s="17"/>
      <c r="AN38" s="53"/>
      <c r="AO38" s="54"/>
      <c r="AP38" s="54"/>
      <c r="AQ38" s="54"/>
      <c r="AR38" s="55"/>
      <c r="AS38" s="382"/>
      <c r="AT38" s="56"/>
      <c r="AU38" s="57"/>
      <c r="AV38" s="55"/>
      <c r="AW38" s="55"/>
      <c r="AX38" s="55"/>
      <c r="AY38" s="59"/>
      <c r="AZ38" s="410"/>
    </row>
    <row r="39" spans="2:52" s="1" customFormat="1" ht="30" customHeight="1" x14ac:dyDescent="0.25">
      <c r="B39" s="35" t="s">
        <v>85</v>
      </c>
      <c r="C39" s="674" t="s">
        <v>58</v>
      </c>
      <c r="D39" s="1046" t="s">
        <v>86</v>
      </c>
      <c r="E39" s="1047"/>
      <c r="F39" s="1047"/>
      <c r="G39" s="1048"/>
      <c r="H39" s="1049" t="s">
        <v>87</v>
      </c>
      <c r="I39" s="1047"/>
      <c r="J39" s="1047"/>
      <c r="K39" s="36">
        <v>4412</v>
      </c>
      <c r="L39" s="886">
        <v>0</v>
      </c>
      <c r="M39" s="450">
        <f>L39</f>
        <v>0</v>
      </c>
      <c r="N39" s="40">
        <f>K39*M39</f>
        <v>0</v>
      </c>
      <c r="O39" s="17"/>
      <c r="P39" s="53"/>
      <c r="Q39" s="54"/>
      <c r="R39" s="54"/>
      <c r="S39" s="54"/>
      <c r="T39" s="55"/>
      <c r="U39" s="382">
        <f>M39</f>
        <v>0</v>
      </c>
      <c r="V39" s="56"/>
      <c r="W39" s="57">
        <f>IF($M39&lt;&gt;0,"X",0)</f>
        <v>0</v>
      </c>
      <c r="X39" s="55">
        <f>IF($M39&lt;&gt;0,"XXX",0)</f>
        <v>0</v>
      </c>
      <c r="Y39" s="55">
        <f>IF($M39&lt;&gt;0,"XXX",0)</f>
        <v>0</v>
      </c>
      <c r="Z39" s="55">
        <f>IF($M39&lt;&gt;0,"XXX",0)</f>
        <v>0</v>
      </c>
      <c r="AA39" s="59"/>
      <c r="AB39" s="410"/>
      <c r="AG39" s="40">
        <v>4412</v>
      </c>
      <c r="AH39" s="689">
        <v>0</v>
      </c>
      <c r="AI39" s="450">
        <f>AH39</f>
        <v>0</v>
      </c>
      <c r="AJ39" s="690">
        <f>AG39*AI39</f>
        <v>0</v>
      </c>
      <c r="AK39" s="688" t="str">
        <f t="shared" si="1"/>
        <v>02.3.68.1</v>
      </c>
      <c r="AL39" s="40">
        <f t="shared" si="2"/>
        <v>0</v>
      </c>
      <c r="AM39" s="17"/>
      <c r="AN39" s="53"/>
      <c r="AO39" s="54"/>
      <c r="AP39" s="54"/>
      <c r="AQ39" s="54"/>
      <c r="AR39" s="55"/>
      <c r="AS39" s="382">
        <f>AI39</f>
        <v>0</v>
      </c>
      <c r="AT39" s="56"/>
      <c r="AU39" s="57">
        <f>IF(AI39&lt;&gt;0,"X",0)</f>
        <v>0</v>
      </c>
      <c r="AV39" s="55">
        <f>IF(AI39&lt;&gt;0,"XXX",0)</f>
        <v>0</v>
      </c>
      <c r="AW39" s="55">
        <f>IF(AI39&lt;&gt;0,"XXX",0)</f>
        <v>0</v>
      </c>
      <c r="AX39" s="55">
        <f>IF(AI39&lt;&gt;0,"XXX",0)</f>
        <v>0</v>
      </c>
      <c r="AY39" s="59"/>
      <c r="AZ39" s="410"/>
    </row>
    <row r="40" spans="2:52" s="1" customFormat="1" ht="30" hidden="1" customHeight="1" x14ac:dyDescent="0.25">
      <c r="B40" s="35"/>
      <c r="C40" s="676"/>
      <c r="D40" s="37"/>
      <c r="E40" s="37"/>
      <c r="F40" s="37"/>
      <c r="G40" s="599"/>
      <c r="H40" s="600"/>
      <c r="I40" s="599"/>
      <c r="J40" s="601"/>
      <c r="K40" s="36"/>
      <c r="L40" s="880"/>
      <c r="M40" s="450"/>
      <c r="N40" s="40"/>
      <c r="O40" s="17"/>
      <c r="P40" s="53"/>
      <c r="Q40" s="54"/>
      <c r="R40" s="54"/>
      <c r="S40" s="54"/>
      <c r="T40" s="55"/>
      <c r="U40" s="382"/>
      <c r="V40" s="56"/>
      <c r="W40" s="57"/>
      <c r="X40" s="55"/>
      <c r="Y40" s="55"/>
      <c r="Z40" s="55"/>
      <c r="AA40" s="59"/>
      <c r="AB40" s="410"/>
      <c r="AG40" s="40"/>
      <c r="AH40" s="2"/>
      <c r="AI40" s="450"/>
      <c r="AJ40" s="690"/>
      <c r="AK40" s="688"/>
      <c r="AL40" s="40"/>
      <c r="AM40" s="17"/>
      <c r="AN40" s="53"/>
      <c r="AO40" s="54"/>
      <c r="AP40" s="54"/>
      <c r="AQ40" s="54"/>
      <c r="AR40" s="55"/>
      <c r="AS40" s="382"/>
      <c r="AT40" s="56"/>
      <c r="AU40" s="57"/>
      <c r="AV40" s="55"/>
      <c r="AW40" s="55"/>
      <c r="AX40" s="55"/>
      <c r="AY40" s="59"/>
      <c r="AZ40" s="410"/>
    </row>
    <row r="41" spans="2:52" s="1" customFormat="1" ht="30" customHeight="1" x14ac:dyDescent="0.25">
      <c r="B41" s="35" t="s">
        <v>88</v>
      </c>
      <c r="C41" s="674" t="s">
        <v>58</v>
      </c>
      <c r="D41" s="1046" t="s">
        <v>89</v>
      </c>
      <c r="E41" s="1047"/>
      <c r="F41" s="1047"/>
      <c r="G41" s="1048"/>
      <c r="H41" s="1049" t="s">
        <v>90</v>
      </c>
      <c r="I41" s="1047"/>
      <c r="J41" s="1047"/>
      <c r="K41" s="36">
        <v>6477</v>
      </c>
      <c r="L41" s="886">
        <v>0</v>
      </c>
      <c r="M41" s="450">
        <f>L41</f>
        <v>0</v>
      </c>
      <c r="N41" s="40">
        <f>K41*M41</f>
        <v>0</v>
      </c>
      <c r="O41" s="17"/>
      <c r="P41" s="53"/>
      <c r="Q41" s="54"/>
      <c r="R41" s="54"/>
      <c r="S41" s="54"/>
      <c r="T41" s="55"/>
      <c r="U41" s="382">
        <f>M41</f>
        <v>0</v>
      </c>
      <c r="V41" s="56"/>
      <c r="W41" s="57">
        <f>IF($M41&lt;&gt;0,"X",0)</f>
        <v>0</v>
      </c>
      <c r="X41" s="55">
        <f>IF($M41&lt;&gt;0,"XXX",0)</f>
        <v>0</v>
      </c>
      <c r="Y41" s="55">
        <f>IF($M41&lt;&gt;0,"XXX",0)</f>
        <v>0</v>
      </c>
      <c r="Z41" s="55">
        <f>IF($M41&lt;&gt;0,"XXX",0)</f>
        <v>0</v>
      </c>
      <c r="AA41" s="59"/>
      <c r="AB41" s="410"/>
      <c r="AG41" s="40">
        <v>6477</v>
      </c>
      <c r="AH41" s="689">
        <v>0</v>
      </c>
      <c r="AI41" s="450">
        <f>AH41</f>
        <v>0</v>
      </c>
      <c r="AJ41" s="690">
        <f>AG41*AI41</f>
        <v>0</v>
      </c>
      <c r="AK41" s="688" t="str">
        <f t="shared" si="1"/>
        <v>02.3.68.1</v>
      </c>
      <c r="AL41" s="40">
        <f t="shared" si="2"/>
        <v>0</v>
      </c>
      <c r="AM41" s="17"/>
      <c r="AN41" s="53"/>
      <c r="AO41" s="54"/>
      <c r="AP41" s="54"/>
      <c r="AQ41" s="54"/>
      <c r="AR41" s="55"/>
      <c r="AS41" s="382">
        <f>AI41</f>
        <v>0</v>
      </c>
      <c r="AT41" s="56"/>
      <c r="AU41" s="57">
        <f>IF(AI41&lt;&gt;0,"X",0)</f>
        <v>0</v>
      </c>
      <c r="AV41" s="55">
        <f>IF(AI41&lt;&gt;0,"XXX",0)</f>
        <v>0</v>
      </c>
      <c r="AW41" s="55">
        <f>IF(AI41&lt;&gt;0,"XXX",0)</f>
        <v>0</v>
      </c>
      <c r="AX41" s="55">
        <f>IF(AI41&lt;&gt;0,"XXX",0)</f>
        <v>0</v>
      </c>
      <c r="AY41" s="59"/>
      <c r="AZ41" s="410"/>
    </row>
    <row r="42" spans="2:52" s="1" customFormat="1" ht="30" hidden="1" customHeight="1" x14ac:dyDescent="0.25">
      <c r="B42" s="35"/>
      <c r="C42" s="676"/>
      <c r="D42" s="37"/>
      <c r="E42" s="37"/>
      <c r="F42" s="37"/>
      <c r="G42" s="705"/>
      <c r="H42" s="600"/>
      <c r="I42" s="599"/>
      <c r="J42" s="679"/>
      <c r="K42" s="36"/>
      <c r="L42" s="880"/>
      <c r="M42" s="450"/>
      <c r="N42" s="40"/>
      <c r="O42" s="17"/>
      <c r="P42" s="53"/>
      <c r="Q42" s="54"/>
      <c r="R42" s="54"/>
      <c r="S42" s="54"/>
      <c r="T42" s="55"/>
      <c r="U42" s="382"/>
      <c r="V42" s="56"/>
      <c r="W42" s="57"/>
      <c r="X42" s="55"/>
      <c r="Y42" s="55"/>
      <c r="Z42" s="55"/>
      <c r="AA42" s="59"/>
      <c r="AB42" s="410"/>
      <c r="AG42" s="40"/>
      <c r="AH42" s="2"/>
      <c r="AI42" s="450"/>
      <c r="AJ42" s="690"/>
      <c r="AK42" s="688"/>
      <c r="AL42" s="40"/>
      <c r="AM42" s="17"/>
      <c r="AN42" s="53"/>
      <c r="AO42" s="54"/>
      <c r="AP42" s="54"/>
      <c r="AQ42" s="54"/>
      <c r="AR42" s="55"/>
      <c r="AS42" s="382"/>
      <c r="AT42" s="56"/>
      <c r="AU42" s="57"/>
      <c r="AV42" s="55"/>
      <c r="AW42" s="55"/>
      <c r="AX42" s="55"/>
      <c r="AY42" s="59"/>
      <c r="AZ42" s="410"/>
    </row>
    <row r="43" spans="2:52" s="1" customFormat="1" ht="30" customHeight="1" x14ac:dyDescent="0.25">
      <c r="B43" s="35" t="s">
        <v>91</v>
      </c>
      <c r="C43" s="674" t="s">
        <v>58</v>
      </c>
      <c r="D43" s="1069" t="s">
        <v>92</v>
      </c>
      <c r="E43" s="1070"/>
      <c r="F43" s="1070"/>
      <c r="G43" s="1071"/>
      <c r="H43" s="1049" t="s">
        <v>93</v>
      </c>
      <c r="I43" s="1047"/>
      <c r="J43" s="1047"/>
      <c r="K43" s="36">
        <v>23232</v>
      </c>
      <c r="L43" s="886">
        <v>0</v>
      </c>
      <c r="M43" s="602">
        <f>L43</f>
        <v>0</v>
      </c>
      <c r="N43" s="40">
        <f>K43*M43</f>
        <v>0</v>
      </c>
      <c r="O43" s="17"/>
      <c r="P43" s="53"/>
      <c r="Q43" s="54"/>
      <c r="R43" s="54"/>
      <c r="S43" s="405">
        <f>M43</f>
        <v>0</v>
      </c>
      <c r="T43" s="55"/>
      <c r="U43" s="382"/>
      <c r="V43" s="56"/>
      <c r="W43" s="57">
        <f>IF($M43&lt;&gt;0,"X",0)</f>
        <v>0</v>
      </c>
      <c r="X43" s="55">
        <f>IF($M43&lt;&gt;0,"XXX",0)</f>
        <v>0</v>
      </c>
      <c r="Y43" s="55">
        <f>IF($M43&lt;&gt;0,"XXX",0)</f>
        <v>0</v>
      </c>
      <c r="Z43" s="55">
        <f>IF($M43&lt;&gt;0,"XXX",0)</f>
        <v>0</v>
      </c>
      <c r="AA43" s="59"/>
      <c r="AB43" s="410"/>
      <c r="AG43" s="40">
        <v>23232</v>
      </c>
      <c r="AH43" s="689">
        <v>0</v>
      </c>
      <c r="AI43" s="602">
        <f>AH43</f>
        <v>0</v>
      </c>
      <c r="AJ43" s="690">
        <f>AG43*AI43</f>
        <v>0</v>
      </c>
      <c r="AK43" s="688" t="str">
        <f t="shared" si="1"/>
        <v>02.3.68.1</v>
      </c>
      <c r="AL43" s="40">
        <f t="shared" si="2"/>
        <v>0</v>
      </c>
      <c r="AM43" s="17"/>
      <c r="AN43" s="53"/>
      <c r="AO43" s="54"/>
      <c r="AP43" s="54"/>
      <c r="AQ43" s="405">
        <f>AI43</f>
        <v>0</v>
      </c>
      <c r="AR43" s="55"/>
      <c r="AS43" s="382"/>
      <c r="AT43" s="56"/>
      <c r="AU43" s="57">
        <f>IF(AI43&lt;&gt;0,"X",0)</f>
        <v>0</v>
      </c>
      <c r="AV43" s="55">
        <f>IF(AI43&lt;&gt;0,"XXX",0)</f>
        <v>0</v>
      </c>
      <c r="AW43" s="55">
        <f>IF(AI43&lt;&gt;0,"XXX",0)</f>
        <v>0</v>
      </c>
      <c r="AX43" s="55">
        <f>IF(AI43&lt;&gt;0,"XXX",0)</f>
        <v>0</v>
      </c>
      <c r="AY43" s="59"/>
      <c r="AZ43" s="410"/>
    </row>
    <row r="44" spans="2:52" s="1" customFormat="1" ht="30" hidden="1" customHeight="1" x14ac:dyDescent="0.25">
      <c r="B44" s="35"/>
      <c r="C44" s="676"/>
      <c r="D44" s="37"/>
      <c r="E44" s="37"/>
      <c r="F44" s="37"/>
      <c r="G44" s="705"/>
      <c r="H44" s="600"/>
      <c r="I44" s="599"/>
      <c r="J44" s="679"/>
      <c r="K44" s="36"/>
      <c r="L44" s="880"/>
      <c r="M44" s="450"/>
      <c r="N44" s="40"/>
      <c r="O44" s="17"/>
      <c r="P44" s="53"/>
      <c r="Q44" s="54"/>
      <c r="R44" s="54"/>
      <c r="S44" s="54"/>
      <c r="T44" s="55"/>
      <c r="U44" s="382"/>
      <c r="V44" s="56"/>
      <c r="W44" s="57"/>
      <c r="X44" s="55"/>
      <c r="Y44" s="55"/>
      <c r="Z44" s="55"/>
      <c r="AA44" s="59"/>
      <c r="AB44" s="410"/>
      <c r="AG44" s="40"/>
      <c r="AH44" s="2"/>
      <c r="AI44" s="450"/>
      <c r="AJ44" s="690"/>
      <c r="AK44" s="688"/>
      <c r="AL44" s="40"/>
      <c r="AM44" s="17"/>
      <c r="AN44" s="53"/>
      <c r="AO44" s="54"/>
      <c r="AP44" s="54"/>
      <c r="AQ44" s="54"/>
      <c r="AR44" s="55"/>
      <c r="AS44" s="382"/>
      <c r="AT44" s="56"/>
      <c r="AU44" s="57"/>
      <c r="AV44" s="55"/>
      <c r="AW44" s="55"/>
      <c r="AX44" s="55"/>
      <c r="AY44" s="59"/>
      <c r="AZ44" s="410"/>
    </row>
    <row r="45" spans="2:52" s="1" customFormat="1" ht="30" customHeight="1" thickBot="1" x14ac:dyDescent="0.3">
      <c r="B45" s="35" t="s">
        <v>94</v>
      </c>
      <c r="C45" s="674" t="s">
        <v>58</v>
      </c>
      <c r="D45" s="1069" t="s">
        <v>95</v>
      </c>
      <c r="E45" s="1070"/>
      <c r="F45" s="1070"/>
      <c r="G45" s="1071"/>
      <c r="H45" s="1049" t="s">
        <v>96</v>
      </c>
      <c r="I45" s="1047"/>
      <c r="J45" s="1047"/>
      <c r="K45" s="36">
        <v>3872</v>
      </c>
      <c r="L45" s="886">
        <v>0</v>
      </c>
      <c r="M45" s="450">
        <f>L45</f>
        <v>0</v>
      </c>
      <c r="N45" s="40">
        <f>K45*M45</f>
        <v>0</v>
      </c>
      <c r="O45" s="17"/>
      <c r="P45" s="53"/>
      <c r="Q45" s="59"/>
      <c r="R45" s="59"/>
      <c r="S45" s="59"/>
      <c r="T45" s="55"/>
      <c r="U45" s="382"/>
      <c r="V45" s="56">
        <f>M45</f>
        <v>0</v>
      </c>
      <c r="W45" s="57"/>
      <c r="X45" s="55"/>
      <c r="Y45" s="55"/>
      <c r="Z45" s="55"/>
      <c r="AA45" s="59"/>
      <c r="AB45" s="411"/>
      <c r="AG45" s="40">
        <v>3872</v>
      </c>
      <c r="AH45" s="689">
        <v>0</v>
      </c>
      <c r="AI45" s="450">
        <f>AH45</f>
        <v>0</v>
      </c>
      <c r="AJ45" s="690">
        <f>AG45*AI45</f>
        <v>0</v>
      </c>
      <c r="AK45" s="691" t="str">
        <f t="shared" si="1"/>
        <v>02.3.68.1</v>
      </c>
      <c r="AL45" s="692">
        <f t="shared" si="2"/>
        <v>0</v>
      </c>
      <c r="AM45" s="17"/>
      <c r="AN45" s="53"/>
      <c r="AO45" s="59"/>
      <c r="AP45" s="59"/>
      <c r="AQ45" s="59"/>
      <c r="AR45" s="55"/>
      <c r="AS45" s="382"/>
      <c r="AT45" s="56">
        <f>AI45</f>
        <v>0</v>
      </c>
      <c r="AU45" s="57"/>
      <c r="AV45" s="55"/>
      <c r="AW45" s="55"/>
      <c r="AX45" s="55"/>
      <c r="AY45" s="59"/>
      <c r="AZ45" s="411"/>
    </row>
    <row r="46" spans="2:52" s="1" customFormat="1" ht="18" thickBot="1" x14ac:dyDescent="0.3">
      <c r="B46" s="75" t="s">
        <v>51</v>
      </c>
      <c r="C46" s="76"/>
      <c r="D46" s="76"/>
      <c r="E46" s="76"/>
      <c r="F46" s="76"/>
      <c r="G46" s="76"/>
      <c r="H46" s="1056" t="str">
        <f>IF($N$14&gt;$F$12,"hodnota není v limitu"," možno ještě rozdělit")</f>
        <v xml:space="preserve"> možno ještě rozdělit</v>
      </c>
      <c r="I46" s="1056"/>
      <c r="J46" s="1056"/>
      <c r="K46" s="889">
        <f>IF($N$14&gt;$F$12," ",M46 )</f>
        <v>0</v>
      </c>
      <c r="L46" s="712"/>
      <c r="M46" s="77">
        <f>F12-N46</f>
        <v>0</v>
      </c>
      <c r="N46" s="63">
        <f>SUM(N15:N45)</f>
        <v>0</v>
      </c>
      <c r="O46" s="651">
        <f>IF(OR(W15&lt;&gt;0,W17&lt;&gt;0,W19&lt;&gt;0,W21&lt;&gt;0,W23&lt;&gt;0,W29&lt;&gt;0,W37&lt;&gt;0,W39&lt;&gt;0,W41&lt;&gt;0,W43&lt;&gt;0),"1",0)</f>
        <v>0</v>
      </c>
      <c r="P46" s="70">
        <v>54000</v>
      </c>
      <c r="Q46" s="71">
        <v>50501</v>
      </c>
      <c r="R46" s="71">
        <v>52601</v>
      </c>
      <c r="S46" s="71">
        <v>52602</v>
      </c>
      <c r="T46" s="71">
        <v>52106</v>
      </c>
      <c r="U46" s="74">
        <v>51212</v>
      </c>
      <c r="V46" s="72">
        <v>51017</v>
      </c>
      <c r="W46" s="73">
        <v>51010</v>
      </c>
      <c r="X46" s="71">
        <v>51610</v>
      </c>
      <c r="Y46" s="71">
        <v>51710</v>
      </c>
      <c r="Z46" s="71">
        <v>51510</v>
      </c>
      <c r="AA46" s="74">
        <v>52510</v>
      </c>
      <c r="AB46" s="419">
        <v>60000</v>
      </c>
      <c r="AG46" s="693">
        <f>IF(AJ14&gt;N46," ",AI46 )</f>
        <v>0</v>
      </c>
      <c r="AH46" s="694"/>
      <c r="AI46" s="695">
        <f>N46-AJ46</f>
        <v>0</v>
      </c>
      <c r="AJ46" s="693">
        <f>SUM(AJ15:AJ45)</f>
        <v>0</v>
      </c>
      <c r="AK46" s="696"/>
      <c r="AL46" s="697">
        <f>SUM(AL15:AL45)</f>
        <v>0</v>
      </c>
      <c r="AM46" s="651">
        <f>IF(OR(AU15&lt;&gt;0,AU17&lt;&gt;0,AU19&lt;&gt;0,AU21&lt;&gt;0,AU23&lt;&gt;0,AU29&lt;&gt;0,AU37&lt;&gt;0,AU39&lt;&gt;0,AU41&lt;&gt;0,AU43&lt;&gt;0),"1",0)</f>
        <v>0</v>
      </c>
      <c r="AN46" s="70">
        <v>54000</v>
      </c>
      <c r="AO46" s="71">
        <v>50501</v>
      </c>
      <c r="AP46" s="71">
        <v>52601</v>
      </c>
      <c r="AQ46" s="71">
        <v>52602</v>
      </c>
      <c r="AR46" s="71">
        <v>52106</v>
      </c>
      <c r="AS46" s="74">
        <v>51212</v>
      </c>
      <c r="AT46" s="72">
        <v>51017</v>
      </c>
      <c r="AU46" s="73">
        <v>51010</v>
      </c>
      <c r="AV46" s="71">
        <v>51610</v>
      </c>
      <c r="AW46" s="71">
        <v>51710</v>
      </c>
      <c r="AX46" s="71">
        <v>51510</v>
      </c>
      <c r="AY46" s="74">
        <v>52510</v>
      </c>
      <c r="AZ46" s="419">
        <v>60000</v>
      </c>
    </row>
    <row r="47" spans="2:52" s="1" customFormat="1" ht="21" customHeight="1" thickBot="1" x14ac:dyDescent="0.3">
      <c r="B47" s="625"/>
      <c r="C47" s="626"/>
      <c r="D47" s="627">
        <f>E47+G47+H47</f>
        <v>0</v>
      </c>
      <c r="E47" s="627">
        <f>N15+N17+N19+N21+N23+N25+N29+N31+N33+N35+N39+N41+N43+N45</f>
        <v>0</v>
      </c>
      <c r="F47" s="626"/>
      <c r="G47" s="627">
        <f>N37</f>
        <v>0</v>
      </c>
      <c r="H47" s="627">
        <f>N27</f>
        <v>0</v>
      </c>
      <c r="I47" s="580"/>
      <c r="J47" s="580"/>
      <c r="K47" s="580"/>
      <c r="L47" s="480"/>
      <c r="M47" s="481"/>
      <c r="N47" s="619" t="str">
        <f>IF(N37&gt;F12/2,"šablona na využití ICT překračuje polovinu maximální dotace","")</f>
        <v/>
      </c>
      <c r="O47" s="17"/>
      <c r="P47" s="546">
        <f>SUM(P15:P45)</f>
        <v>0</v>
      </c>
      <c r="Q47" s="547">
        <f>ROUND(SUM(Q15:Q45),2)</f>
        <v>0</v>
      </c>
      <c r="R47" s="547">
        <f>ROUND(SUM(R15:R45),2)</f>
        <v>0</v>
      </c>
      <c r="S47" s="546">
        <f>SUM(S15:S45)</f>
        <v>0</v>
      </c>
      <c r="T47" s="546">
        <f>SUM(T15:T45)</f>
        <v>0</v>
      </c>
      <c r="U47" s="546">
        <f>SUM(U15:U45)</f>
        <v>0</v>
      </c>
      <c r="V47" s="548">
        <f>SUM(V15:V45)</f>
        <v>0</v>
      </c>
      <c r="W47" s="549">
        <f>O46</f>
        <v>0</v>
      </c>
      <c r="X47" s="550">
        <f>IF(W47&gt;0,"XXX",0)</f>
        <v>0</v>
      </c>
      <c r="Y47" s="550">
        <f>X47</f>
        <v>0</v>
      </c>
      <c r="Z47" s="551">
        <f>X47</f>
        <v>0</v>
      </c>
      <c r="AA47" s="552">
        <f>ROUND(SUM(AA15:AA45),0)</f>
        <v>0</v>
      </c>
      <c r="AB47" s="553">
        <f>FLOOR(SUM(AB15:AB45),1)</f>
        <v>0</v>
      </c>
      <c r="AG47" s="698" t="str">
        <f>IF(AJ14&gt;N46,"hodnota převyšuje Rozhodnutí"," možno ještě rozdělit")</f>
        <v xml:space="preserve"> možno ještě rozdělit</v>
      </c>
      <c r="AH47" s="699"/>
      <c r="AI47" s="481"/>
      <c r="AJ47" s="700"/>
      <c r="AK47" s="700"/>
      <c r="AL47" s="619"/>
      <c r="AM47" s="17"/>
      <c r="AN47" s="546">
        <f>SUM(AN15:AN45)</f>
        <v>0</v>
      </c>
      <c r="AO47" s="547">
        <f>ROUND(SUM(AO15:AO45),2)</f>
        <v>0</v>
      </c>
      <c r="AP47" s="547">
        <f>ROUND(SUM(AP15:AP45),2)</f>
        <v>0</v>
      </c>
      <c r="AQ47" s="546">
        <f>SUM(AQ15:AQ45)</f>
        <v>0</v>
      </c>
      <c r="AR47" s="546">
        <f>SUM(AR15:AR45)</f>
        <v>0</v>
      </c>
      <c r="AS47" s="546">
        <f>SUM(AS15:AS45)</f>
        <v>0</v>
      </c>
      <c r="AT47" s="548">
        <f>SUM(AT15:AT45)</f>
        <v>0</v>
      </c>
      <c r="AU47" s="549">
        <f>AM46</f>
        <v>0</v>
      </c>
      <c r="AV47" s="550">
        <f>IF(AU47&gt;0,"XXX",0)</f>
        <v>0</v>
      </c>
      <c r="AW47" s="550">
        <f>AV47</f>
        <v>0</v>
      </c>
      <c r="AX47" s="551">
        <f>AV47</f>
        <v>0</v>
      </c>
      <c r="AY47" s="552">
        <f>ROUND(SUM(AY15:AY45),0)</f>
        <v>0</v>
      </c>
      <c r="AZ47" s="553">
        <f>FLOOR(SUM(AZ15:AZ45),1)</f>
        <v>0</v>
      </c>
    </row>
    <row r="48" spans="2:52" s="1" customFormat="1" ht="18.75" customHeight="1" thickBot="1" x14ac:dyDescent="0.3">
      <c r="B48" s="628"/>
      <c r="C48" s="629"/>
      <c r="D48" s="629"/>
      <c r="E48" s="630"/>
      <c r="F48" s="629"/>
      <c r="G48" s="631"/>
      <c r="H48" s="629"/>
      <c r="I48" s="482"/>
      <c r="J48" s="482"/>
      <c r="K48" s="482"/>
      <c r="L48" s="482"/>
      <c r="M48" s="483"/>
      <c r="N48" s="484"/>
      <c r="O48" s="17"/>
      <c r="P48" s="554" t="str">
        <f>IF(OR(P25&lt;&gt;0,P27&lt;&gt;0),"* Hodnotu součtu za celý projekt navyšte o plánovaný počet DVPP","")</f>
        <v/>
      </c>
      <c r="Q48" s="482"/>
      <c r="R48" s="482"/>
      <c r="S48" s="482"/>
      <c r="T48" s="482"/>
      <c r="U48" s="482"/>
      <c r="V48" s="482"/>
      <c r="W48" s="482"/>
      <c r="X48" s="482"/>
      <c r="Y48" s="482"/>
      <c r="Z48" s="482"/>
      <c r="AA48" s="482"/>
      <c r="AB48" s="555"/>
      <c r="AG48" s="701"/>
      <c r="AH48" s="702"/>
      <c r="AI48" s="703"/>
      <c r="AJ48" s="888" t="str">
        <f>IF(AJ37&gt;$F12/2,"šablona na využití ICT překračuje polovinu maximální dotace","")</f>
        <v/>
      </c>
      <c r="AK48" s="703"/>
      <c r="AL48" s="484"/>
      <c r="AM48" s="17"/>
      <c r="AN48" s="704" t="str">
        <f>IF(OR(AN25&lt;&gt;0,AN27&lt;&gt;0),"* Hodnotu součtu za celý projekt navyšte o plánovaný počet DVPP","")</f>
        <v/>
      </c>
      <c r="AO48" s="482"/>
      <c r="AP48" s="482"/>
      <c r="AQ48" s="482"/>
      <c r="AR48" s="482"/>
      <c r="AS48" s="482"/>
      <c r="AT48" s="482"/>
      <c r="AU48" s="482"/>
      <c r="AV48" s="482"/>
      <c r="AW48" s="482"/>
      <c r="AX48" s="482"/>
      <c r="AY48" s="482"/>
      <c r="AZ48" s="555"/>
    </row>
    <row r="51" spans="14:14" x14ac:dyDescent="0.25">
      <c r="N51" s="577"/>
    </row>
  </sheetData>
  <sheetProtection algorithmName="SHA-512" hashValue="VjPpWaQsCECWmbLwcTepZV+bI8ryEJOQYlTeGpv964LxDZtqE5cZXrCUhCjLiIAlpJdT1gQ1eu8UeUR+K7oxKw==" saltValue="XsIdoR/zUXLJ6AnOZAZ2UA==" spinCount="100000" sheet="1" objects="1" scenarios="1"/>
  <mergeCells count="87">
    <mergeCell ref="H46:J46"/>
    <mergeCell ref="H41:J41"/>
    <mergeCell ref="H43:J43"/>
    <mergeCell ref="H45:J45"/>
    <mergeCell ref="H29:J29"/>
    <mergeCell ref="H31:J31"/>
    <mergeCell ref="H33:J33"/>
    <mergeCell ref="D41:G41"/>
    <mergeCell ref="D43:G43"/>
    <mergeCell ref="D45:G45"/>
    <mergeCell ref="H35:J35"/>
    <mergeCell ref="H37:J37"/>
    <mergeCell ref="H39:J39"/>
    <mergeCell ref="D35:G35"/>
    <mergeCell ref="D37:G37"/>
    <mergeCell ref="D39:G39"/>
    <mergeCell ref="D29:G29"/>
    <mergeCell ref="D31:G31"/>
    <mergeCell ref="D33:G33"/>
    <mergeCell ref="H23:J23"/>
    <mergeCell ref="H25:J25"/>
    <mergeCell ref="H27:J27"/>
    <mergeCell ref="D23:G23"/>
    <mergeCell ref="D25:G25"/>
    <mergeCell ref="D27:G27"/>
    <mergeCell ref="AB9:AB12"/>
    <mergeCell ref="B10:G10"/>
    <mergeCell ref="Q9:Q12"/>
    <mergeCell ref="R9:R12"/>
    <mergeCell ref="T9:T12"/>
    <mergeCell ref="U9:U12"/>
    <mergeCell ref="W9:W12"/>
    <mergeCell ref="X9:X12"/>
    <mergeCell ref="P9:P12"/>
    <mergeCell ref="V9:V12"/>
    <mergeCell ref="S9:S12"/>
    <mergeCell ref="H9:J13"/>
    <mergeCell ref="K9:K13"/>
    <mergeCell ref="L9:L13"/>
    <mergeCell ref="P13:V13"/>
    <mergeCell ref="N9:N13"/>
    <mergeCell ref="D21:G21"/>
    <mergeCell ref="H21:J21"/>
    <mergeCell ref="Y9:Y12"/>
    <mergeCell ref="W13:AA13"/>
    <mergeCell ref="D15:G15"/>
    <mergeCell ref="H15:J15"/>
    <mergeCell ref="D17:G17"/>
    <mergeCell ref="Z9:Z12"/>
    <mergeCell ref="AA9:AA12"/>
    <mergeCell ref="B14:G14"/>
    <mergeCell ref="H14:J14"/>
    <mergeCell ref="H17:J17"/>
    <mergeCell ref="H19:J19"/>
    <mergeCell ref="D19:G19"/>
    <mergeCell ref="AZ9:AZ12"/>
    <mergeCell ref="AR9:AR12"/>
    <mergeCell ref="AS9:AS12"/>
    <mergeCell ref="AT9:AT12"/>
    <mergeCell ref="AU9:AU12"/>
    <mergeCell ref="AN13:AT13"/>
    <mergeCell ref="AU13:AY13"/>
    <mergeCell ref="AN9:AN12"/>
    <mergeCell ref="AO9:AO12"/>
    <mergeCell ref="AP9:AP12"/>
    <mergeCell ref="AQ9:AQ12"/>
    <mergeCell ref="AV9:AV12"/>
    <mergeCell ref="AW9:AW12"/>
    <mergeCell ref="AX9:AX12"/>
    <mergeCell ref="AY9:AY12"/>
    <mergeCell ref="AG9:AG13"/>
    <mergeCell ref="AH9:AH13"/>
    <mergeCell ref="AJ9:AJ13"/>
    <mergeCell ref="AK9:AK13"/>
    <mergeCell ref="AL9:AL13"/>
    <mergeCell ref="F2:G2"/>
    <mergeCell ref="F7:G7"/>
    <mergeCell ref="F6:G6"/>
    <mergeCell ref="F5:G5"/>
    <mergeCell ref="F4:G4"/>
    <mergeCell ref="F3:G3"/>
    <mergeCell ref="K7:AJ7"/>
    <mergeCell ref="K6:AJ6"/>
    <mergeCell ref="K4:AJ4"/>
    <mergeCell ref="K3:AJ3"/>
    <mergeCell ref="K2:AJ2"/>
    <mergeCell ref="K5:AJ5"/>
  </mergeCells>
  <conditionalFormatting sqref="L21 L19 L15 L17 L27 AH15 AH17 AH19 AH21 AH27">
    <cfRule type="expression" dxfId="60" priority="28">
      <formula>$E$12="Ano"</formula>
    </cfRule>
  </conditionalFormatting>
  <conditionalFormatting sqref="H46:N46 H14:N14">
    <cfRule type="expression" dxfId="59" priority="29" stopIfTrue="1">
      <formula>$N$46&gt;$F$12</formula>
    </cfRule>
  </conditionalFormatting>
  <conditionalFormatting sqref="D12">
    <cfRule type="cellIs" dxfId="58" priority="12" stopIfTrue="1" operator="lessThan">
      <formula>0</formula>
    </cfRule>
    <cfRule type="cellIs" dxfId="57" priority="13" operator="greaterThan">
      <formula>2000</formula>
    </cfRule>
  </conditionalFormatting>
  <conditionalFormatting sqref="D12">
    <cfRule type="expression" dxfId="56" priority="10">
      <formula>$M$13=1</formula>
    </cfRule>
  </conditionalFormatting>
  <conditionalFormatting sqref="L37 N37">
    <cfRule type="expression" dxfId="55" priority="3">
      <formula>$N37&gt;$F$12/2</formula>
    </cfRule>
  </conditionalFormatting>
  <conditionalFormatting sqref="AH37 AJ37">
    <cfRule type="expression" dxfId="54" priority="9">
      <formula>$AJ$37&gt;($F$12/2)</formula>
    </cfRule>
  </conditionalFormatting>
  <conditionalFormatting sqref="K6 K3:K4">
    <cfRule type="cellIs" dxfId="53" priority="1" operator="notEqual">
      <formula>"OK"</formula>
    </cfRule>
  </conditionalFormatting>
  <dataValidations xWindow="278" yWindow="596" count="6">
    <dataValidation type="whole" allowBlank="1" showErrorMessage="1" sqref="L25 AH25">
      <formula1>0</formula1>
      <formula2>999999</formula2>
    </dataValidation>
    <dataValidation type="whole" allowBlank="1" showInputMessage="1" showErrorMessage="1" sqref="L21 L15 L17 L19 AH21 AH15 AH17 AH19">
      <formula1>0</formula1>
      <formula2>1000</formula2>
    </dataValidation>
    <dataValidation type="whole" allowBlank="1" showInputMessage="1" showErrorMessage="1" sqref="L16 L18 L20 L22:L24 L26:L36 L38:L45 AH16 AH18 AH20 AH22:AH24 AH26:AH36 AH38:AH45">
      <formula1>0</formula1>
      <formula2>999999</formula2>
    </dataValidation>
    <dataValidation type="list" allowBlank="1" showInputMessage="1" showErrorMessage="1" sqref="E12">
      <formula1>"Ano,Ne"</formula1>
    </dataValidation>
    <dataValidation type="list" allowBlank="1" showInputMessage="1" showErrorMessage="1" error="vyberte možnost z nabídky" prompt="vyberte z nabídky jednu možnost" sqref="D37:G37">
      <formula1>ICT</formula1>
    </dataValidation>
    <dataValidation type="whole" allowBlank="1" showInputMessage="1" showErrorMessage="1" prompt="V názvu aktivity vyberte z nabídky jednu z variant aktivity. _x000a_Aktivitu je možné zvolit nejvýš v hodnotě dosahující poloviny maximální výše dotace pro daný subjekt." sqref="L37 AH37">
      <formula1>0</formula1>
      <formula2>999999</formula2>
    </dataValidation>
  </dataValidations>
  <hyperlinks>
    <hyperlink ref="B1" location="'Úvodní strana'!A1" display="zpět na úvodní stranu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B1:AZ62"/>
  <sheetViews>
    <sheetView zoomScaleNormal="100" workbookViewId="0">
      <selection activeCell="H25" sqref="H25:J25"/>
    </sheetView>
  </sheetViews>
  <sheetFormatPr defaultRowHeight="14.25" x14ac:dyDescent="0.25"/>
  <cols>
    <col min="1" max="1" width="1.7109375" style="4" customWidth="1"/>
    <col min="2" max="2" width="7.28515625" style="8" customWidth="1"/>
    <col min="3" max="3" width="5.5703125" style="5" hidden="1" customWidth="1"/>
    <col min="4" max="4" width="17.140625" style="5" customWidth="1"/>
    <col min="5" max="5" width="11.5703125" style="5" customWidth="1"/>
    <col min="6" max="6" width="17.140625" style="5" customWidth="1"/>
    <col min="7" max="7" width="4.7109375" style="5" customWidth="1"/>
    <col min="8" max="8" width="17.140625" style="5" customWidth="1"/>
    <col min="9" max="9" width="16.5703125" style="5" customWidth="1"/>
    <col min="10" max="10" width="23.140625" style="5" customWidth="1"/>
    <col min="11" max="11" width="12.140625" style="4" customWidth="1"/>
    <col min="12" max="12" width="15.28515625" style="5" customWidth="1"/>
    <col min="13" max="13" width="11.7109375" style="17" hidden="1" customWidth="1"/>
    <col min="14" max="14" width="14.7109375" style="6" customWidth="1"/>
    <col min="15" max="15" width="2.85546875" style="17" customWidth="1"/>
    <col min="16" max="16" width="6.5703125" style="5" hidden="1" customWidth="1"/>
    <col min="17" max="17" width="6.42578125" style="5" hidden="1" customWidth="1"/>
    <col min="18" max="19" width="6.85546875" style="5" hidden="1" customWidth="1"/>
    <col min="20" max="20" width="6.42578125" style="5" hidden="1" customWidth="1"/>
    <col min="21" max="22" width="6.85546875" style="5" hidden="1" customWidth="1"/>
    <col min="23" max="23" width="7.85546875" style="5" hidden="1" customWidth="1"/>
    <col min="24" max="24" width="6.42578125" style="5" hidden="1" customWidth="1"/>
    <col min="25" max="25" width="6.7109375" style="5" hidden="1" customWidth="1"/>
    <col min="26" max="26" width="6.28515625" style="5" hidden="1" customWidth="1"/>
    <col min="27" max="27" width="6.5703125" style="5" hidden="1" customWidth="1"/>
    <col min="28" max="28" width="7.42578125" style="5" hidden="1" customWidth="1"/>
    <col min="29" max="31" width="0" style="4" hidden="1" customWidth="1"/>
    <col min="32" max="32" width="9.140625" style="4"/>
    <col min="33" max="33" width="12.140625" style="4" customWidth="1"/>
    <col min="34" max="34" width="15.28515625" style="4" customWidth="1"/>
    <col min="35" max="35" width="13.42578125" style="4" hidden="1" customWidth="1"/>
    <col min="36" max="38" width="14.7109375" style="4" customWidth="1"/>
    <col min="39" max="39" width="3.140625" style="4" customWidth="1"/>
    <col min="40" max="52" width="0" style="4" hidden="1" customWidth="1"/>
    <col min="53" max="16384" width="9.140625" style="4"/>
  </cols>
  <sheetData>
    <row r="1" spans="2:52" ht="15" x14ac:dyDescent="0.25">
      <c r="B1" s="78" t="s">
        <v>50</v>
      </c>
      <c r="C1" s="4"/>
      <c r="D1" s="4"/>
      <c r="E1" s="4"/>
      <c r="F1" s="4"/>
      <c r="P1" s="5" t="s">
        <v>263</v>
      </c>
    </row>
    <row r="2" spans="2:52" ht="30" customHeight="1" x14ac:dyDescent="0.25">
      <c r="B2" s="78"/>
      <c r="C2" s="4"/>
      <c r="D2" s="4"/>
      <c r="E2" s="4"/>
      <c r="F2" s="1110"/>
      <c r="G2" s="1110"/>
      <c r="H2" s="931" t="s">
        <v>282</v>
      </c>
      <c r="I2" s="931" t="s">
        <v>283</v>
      </c>
      <c r="J2" s="931" t="s">
        <v>299</v>
      </c>
      <c r="K2" s="1118" t="s">
        <v>285</v>
      </c>
      <c r="L2" s="1118"/>
      <c r="M2" s="1118"/>
      <c r="N2" s="1118"/>
      <c r="O2" s="1118"/>
      <c r="P2" s="1118"/>
      <c r="Q2" s="1118"/>
      <c r="R2" s="1118"/>
      <c r="S2" s="1118"/>
      <c r="T2" s="1118"/>
      <c r="U2" s="1118"/>
      <c r="V2" s="1118"/>
      <c r="W2" s="1118"/>
      <c r="X2" s="1118"/>
      <c r="Y2" s="1118"/>
      <c r="Z2" s="1118"/>
      <c r="AA2" s="1118"/>
      <c r="AB2" s="1118"/>
      <c r="AC2" s="1118"/>
      <c r="AD2" s="1118"/>
      <c r="AE2" s="1118"/>
      <c r="AF2" s="1118"/>
      <c r="AG2" s="1118"/>
      <c r="AH2" s="1118"/>
      <c r="AI2" s="1118"/>
      <c r="AJ2" s="1118"/>
    </row>
    <row r="3" spans="2:52" ht="21" customHeight="1" x14ac:dyDescent="0.25">
      <c r="B3" s="78"/>
      <c r="C3" s="4"/>
      <c r="D3" s="4"/>
      <c r="E3" s="4"/>
      <c r="F3" s="1111" t="s">
        <v>292</v>
      </c>
      <c r="G3" s="1111"/>
      <c r="H3" s="734">
        <f>N60</f>
        <v>0</v>
      </c>
      <c r="I3" s="734">
        <f>AJ60</f>
        <v>0</v>
      </c>
      <c r="J3" s="735">
        <f>H3-I3</f>
        <v>0</v>
      </c>
      <c r="K3" s="1119" t="str">
        <f>IF(J3&gt;=0,"OK","nelze navýšit dotaci subjektu")</f>
        <v>OK</v>
      </c>
      <c r="L3" s="1119"/>
      <c r="M3" s="1119"/>
      <c r="N3" s="1119"/>
      <c r="O3" s="1119"/>
      <c r="P3" s="1119"/>
      <c r="Q3" s="1119"/>
      <c r="R3" s="1119"/>
      <c r="S3" s="1119"/>
      <c r="T3" s="1119"/>
      <c r="U3" s="1119"/>
      <c r="V3" s="1119"/>
      <c r="W3" s="1119"/>
      <c r="X3" s="1119"/>
      <c r="Y3" s="1119"/>
      <c r="Z3" s="1119"/>
      <c r="AA3" s="1119"/>
      <c r="AB3" s="1119"/>
      <c r="AC3" s="1119"/>
      <c r="AD3" s="1119"/>
      <c r="AE3" s="1119"/>
      <c r="AF3" s="1119"/>
      <c r="AG3" s="1119"/>
      <c r="AH3" s="1119"/>
      <c r="AI3" s="1119"/>
      <c r="AJ3" s="1119"/>
    </row>
    <row r="4" spans="2:52" ht="21" customHeight="1" x14ac:dyDescent="0.25">
      <c r="B4" s="78"/>
      <c r="C4" s="4"/>
      <c r="D4" s="4"/>
      <c r="E4" s="4"/>
      <c r="F4" s="1016" t="s">
        <v>288</v>
      </c>
      <c r="G4" s="1016"/>
      <c r="H4" s="911">
        <f>SUMIFS(N15:N59,$C15:$C59,"1.1")</f>
        <v>0</v>
      </c>
      <c r="I4" s="911">
        <f>SUMIFS(AJ15:AJ59,$C15:$C59,"1.1")</f>
        <v>0</v>
      </c>
      <c r="J4" s="912">
        <f t="shared" ref="J4:J7" si="0">H4-I4</f>
        <v>0</v>
      </c>
      <c r="K4" s="1012" t="str">
        <f>IF(Souhrn!G5&lt;0,CONCATENATE("je překročena celková částka SC za všechny subjekty (navýšeno u: ",IF(Souhrn!H5&lt;&gt;0,"MŠ - ",""),IF(Souhrn!I5&lt;&gt;0,"ZŠ - ",""),IF(Souhrn!J5&lt;&gt;0,"ŠD - ",""),IF(Souhrn!K5&lt;&gt;0,"ŠK - ",""),IF(Souhrn!L5&lt;&gt;0,"SVČ - ",""),IF(Souhrn!M5&lt;&gt;0,"ZUŠ - ",""),")"),"OK")</f>
        <v>OK</v>
      </c>
      <c r="L4" s="1012"/>
      <c r="M4" s="1012"/>
      <c r="N4" s="1012"/>
      <c r="O4" s="1012"/>
      <c r="P4" s="1012"/>
      <c r="Q4" s="1012"/>
      <c r="R4" s="1012"/>
      <c r="S4" s="1012"/>
      <c r="T4" s="1012"/>
      <c r="U4" s="1012"/>
      <c r="V4" s="1012"/>
      <c r="W4" s="1012"/>
      <c r="X4" s="1012"/>
      <c r="Y4" s="1012"/>
      <c r="Z4" s="1012"/>
      <c r="AA4" s="1012"/>
      <c r="AB4" s="1012"/>
      <c r="AC4" s="1012"/>
      <c r="AD4" s="1012"/>
      <c r="AE4" s="1012"/>
      <c r="AF4" s="1012"/>
      <c r="AG4" s="1012"/>
      <c r="AH4" s="1012"/>
      <c r="AI4" s="1012"/>
      <c r="AJ4" s="1012"/>
    </row>
    <row r="5" spans="2:52" ht="21" customHeight="1" x14ac:dyDescent="0.25">
      <c r="B5" s="78"/>
      <c r="C5" s="4"/>
      <c r="D5" s="4"/>
      <c r="E5" s="4"/>
      <c r="F5" s="1111" t="s">
        <v>289</v>
      </c>
      <c r="G5" s="1111"/>
      <c r="H5" s="734">
        <f>SUMIFS(N15:N59,$C15:$C59,"1.2")</f>
        <v>0</v>
      </c>
      <c r="I5" s="734">
        <f>SUMIFS(AJ15:AJ59,$C15:$C59,"1.2")</f>
        <v>0</v>
      </c>
      <c r="J5" s="735">
        <f t="shared" si="0"/>
        <v>0</v>
      </c>
      <c r="K5" s="1119" t="str">
        <f>IF(Souhrn!G6&lt;0,CONCATENATE("je překročena celková částka SC za všechny subjekty (navýšeno u: ",IF(Souhrn!H6&lt;&gt;0,"MŠ - ",""),IF(Souhrn!I6&lt;&gt;0,"ZŠ - ",""),IF(Souhrn!J6&lt;&gt;0,"ŠD - ",""),IF(Souhrn!K6&lt;&gt;0,"ŠK - ",""),IF(Souhrn!L6&lt;&gt;0,"SVČ - ",""),IF(Souhrn!M6&lt;&gt;0,"ZUŠ - ",""),")"),"OK")</f>
        <v>OK</v>
      </c>
      <c r="L5" s="1119"/>
      <c r="M5" s="1119"/>
      <c r="N5" s="1119"/>
      <c r="O5" s="1119"/>
      <c r="P5" s="1119"/>
      <c r="Q5" s="1119"/>
      <c r="R5" s="1119"/>
      <c r="S5" s="1119"/>
      <c r="T5" s="1119"/>
      <c r="U5" s="1119"/>
      <c r="V5" s="1119"/>
      <c r="W5" s="1119"/>
      <c r="X5" s="1119"/>
      <c r="Y5" s="1119"/>
      <c r="Z5" s="1119"/>
      <c r="AA5" s="1119"/>
      <c r="AB5" s="1119"/>
      <c r="AC5" s="1119"/>
      <c r="AD5" s="1119"/>
      <c r="AE5" s="1119"/>
      <c r="AF5" s="1119"/>
      <c r="AG5" s="1119"/>
      <c r="AH5" s="1119"/>
      <c r="AI5" s="1119"/>
      <c r="AJ5" s="1119"/>
    </row>
    <row r="6" spans="2:52" ht="21" customHeight="1" x14ac:dyDescent="0.25">
      <c r="B6" s="78"/>
      <c r="C6" s="4"/>
      <c r="D6" s="4"/>
      <c r="E6" s="4"/>
      <c r="F6" s="1121" t="s">
        <v>290</v>
      </c>
      <c r="G6" s="1121"/>
      <c r="H6" s="925">
        <f>SUMIFS(N15:N59,$C15:$C59,"1.5")</f>
        <v>0</v>
      </c>
      <c r="I6" s="925">
        <f>SUMIFS(AJ15:AJ59,$C15:$C59,"1.5")</f>
        <v>0</v>
      </c>
      <c r="J6" s="926">
        <f t="shared" si="0"/>
        <v>0</v>
      </c>
      <c r="K6" s="1120" t="str">
        <f>IF(Souhrn!G7&lt;0,CONCATENATE("je překročena celková částka SC za všechny subjekty (navýšeno u: ",IF(Souhrn!H7&lt;&gt;0,"MŠ - ",""),IF(Souhrn!I7&lt;&gt;0,"ZŠ - ",""),IF(Souhrn!J7&lt;&gt;0,"ŠD - ",""),IF(Souhrn!K7&lt;&gt;0,"ŠK - ",""),IF(Souhrn!L7&lt;&gt;0,"SVČ - ",""),IF(Souhrn!M7&lt;&gt;0,"ZUŠ - ",""),")"),"OK")</f>
        <v>OK</v>
      </c>
      <c r="L6" s="1120"/>
      <c r="M6" s="1120"/>
      <c r="N6" s="1120"/>
      <c r="O6" s="1120"/>
      <c r="P6" s="1120"/>
      <c r="Q6" s="1120"/>
      <c r="R6" s="1120"/>
      <c r="S6" s="1120"/>
      <c r="T6" s="1120"/>
      <c r="U6" s="1120"/>
      <c r="V6" s="1120"/>
      <c r="W6" s="1120"/>
      <c r="X6" s="1120"/>
      <c r="Y6" s="1120"/>
      <c r="Z6" s="1120"/>
      <c r="AA6" s="1120"/>
      <c r="AB6" s="1120"/>
      <c r="AC6" s="1120"/>
      <c r="AD6" s="1120"/>
      <c r="AE6" s="1120"/>
      <c r="AF6" s="1120"/>
      <c r="AG6" s="1120"/>
      <c r="AH6" s="1120"/>
      <c r="AI6" s="1120"/>
      <c r="AJ6" s="1120"/>
    </row>
    <row r="7" spans="2:52" ht="21" customHeight="1" x14ac:dyDescent="0.25">
      <c r="B7" s="78"/>
      <c r="C7" s="4"/>
      <c r="D7" s="4"/>
      <c r="E7" s="4"/>
      <c r="F7" s="1111" t="s">
        <v>291</v>
      </c>
      <c r="G7" s="1111"/>
      <c r="H7" s="734">
        <f>SUMIFS(N15:N59,$C15:$C59,"3.1")</f>
        <v>0</v>
      </c>
      <c r="I7" s="734">
        <f>SUMIFS(AJ15:AJ59,$C15:$C59,"3.1")</f>
        <v>0</v>
      </c>
      <c r="J7" s="735">
        <f t="shared" si="0"/>
        <v>0</v>
      </c>
      <c r="K7" s="1119" t="str">
        <f>IF(Souhrn!G8&lt;0,CONCATENATE("je překročena celková částka SC za všechny subjekty (navýšeno u: ",IF(Souhrn!H8&lt;&gt;0,"MŠ - ",""),IF(Souhrn!I8&lt;&gt;0,"ZŠ - ",""),IF(Souhrn!J8&lt;&gt;0,"ŠD - ",""),IF(Souhrn!K8&lt;&gt;0,"ŠK - ",""),IF(Souhrn!L8&lt;&gt;0,"SVČ - ",""),IF(Souhrn!M8&lt;&gt;0,"ZUŠ - ",""),")"),"OK")</f>
        <v>OK</v>
      </c>
      <c r="L7" s="1119"/>
      <c r="M7" s="1119"/>
      <c r="N7" s="1119"/>
      <c r="O7" s="1119"/>
      <c r="P7" s="1119"/>
      <c r="Q7" s="1119"/>
      <c r="R7" s="1119"/>
      <c r="S7" s="1119"/>
      <c r="T7" s="1119"/>
      <c r="U7" s="1119"/>
      <c r="V7" s="1119"/>
      <c r="W7" s="1119"/>
      <c r="X7" s="1119"/>
      <c r="Y7" s="1119"/>
      <c r="Z7" s="1119"/>
      <c r="AA7" s="1119"/>
      <c r="AB7" s="1119"/>
      <c r="AC7" s="1119"/>
      <c r="AD7" s="1119"/>
      <c r="AE7" s="1119"/>
      <c r="AF7" s="1119"/>
      <c r="AG7" s="1119"/>
      <c r="AH7" s="1119"/>
      <c r="AI7" s="1119"/>
      <c r="AJ7" s="1119"/>
    </row>
    <row r="8" spans="2:52" ht="15.75" thickBot="1" x14ac:dyDescent="0.3">
      <c r="B8" s="78"/>
      <c r="C8" s="4"/>
      <c r="D8" s="4"/>
      <c r="E8" s="4"/>
      <c r="F8" s="4"/>
    </row>
    <row r="9" spans="2:52" ht="9.75" customHeight="1" x14ac:dyDescent="0.25">
      <c r="B9" s="21"/>
      <c r="C9" s="79"/>
      <c r="D9" s="79"/>
      <c r="E9" s="79"/>
      <c r="F9" s="79"/>
      <c r="G9" s="79"/>
      <c r="H9" s="1098" t="s">
        <v>33</v>
      </c>
      <c r="I9" s="1099"/>
      <c r="J9" s="1100"/>
      <c r="K9" s="1087" t="s">
        <v>21</v>
      </c>
      <c r="L9" s="1090" t="s">
        <v>321</v>
      </c>
      <c r="M9" s="571">
        <v>300000</v>
      </c>
      <c r="N9" s="1095" t="s">
        <v>22</v>
      </c>
      <c r="P9" s="1093" t="s">
        <v>11</v>
      </c>
      <c r="Q9" s="1124" t="s">
        <v>0</v>
      </c>
      <c r="R9" s="1124" t="s">
        <v>1</v>
      </c>
      <c r="S9" s="1124" t="s">
        <v>97</v>
      </c>
      <c r="T9" s="1124" t="s">
        <v>98</v>
      </c>
      <c r="U9" s="1124" t="s">
        <v>99</v>
      </c>
      <c r="V9" s="1124" t="s">
        <v>100</v>
      </c>
      <c r="W9" s="1129" t="s">
        <v>4</v>
      </c>
      <c r="X9" s="1124" t="s">
        <v>5</v>
      </c>
      <c r="Y9" s="1124" t="s">
        <v>6</v>
      </c>
      <c r="Z9" s="1124" t="s">
        <v>7</v>
      </c>
      <c r="AA9" s="1085" t="s">
        <v>8</v>
      </c>
      <c r="AB9" s="1122" t="s">
        <v>3</v>
      </c>
      <c r="AG9" s="1087" t="s">
        <v>21</v>
      </c>
      <c r="AH9" s="1090" t="s">
        <v>322</v>
      </c>
      <c r="AI9" s="718">
        <v>300000</v>
      </c>
      <c r="AJ9" s="1095" t="s">
        <v>22</v>
      </c>
      <c r="AK9" s="1095" t="s">
        <v>280</v>
      </c>
      <c r="AL9" s="1095" t="s">
        <v>281</v>
      </c>
      <c r="AM9" s="17"/>
      <c r="AN9" s="1093" t="s">
        <v>11</v>
      </c>
      <c r="AO9" s="1124" t="s">
        <v>0</v>
      </c>
      <c r="AP9" s="1124" t="s">
        <v>1</v>
      </c>
      <c r="AQ9" s="1124" t="s">
        <v>97</v>
      </c>
      <c r="AR9" s="1124" t="s">
        <v>98</v>
      </c>
      <c r="AS9" s="1124" t="s">
        <v>99</v>
      </c>
      <c r="AT9" s="1124" t="s">
        <v>100</v>
      </c>
      <c r="AU9" s="1129" t="s">
        <v>4</v>
      </c>
      <c r="AV9" s="1124" t="s">
        <v>5</v>
      </c>
      <c r="AW9" s="1124" t="s">
        <v>6</v>
      </c>
      <c r="AX9" s="1124" t="s">
        <v>7</v>
      </c>
      <c r="AY9" s="1085" t="s">
        <v>8</v>
      </c>
      <c r="AZ9" s="1122" t="s">
        <v>3</v>
      </c>
    </row>
    <row r="10" spans="2:52" ht="25.5" customHeight="1" x14ac:dyDescent="0.25">
      <c r="B10" s="1112" t="s">
        <v>42</v>
      </c>
      <c r="C10" s="1113"/>
      <c r="D10" s="1113"/>
      <c r="E10" s="1113"/>
      <c r="F10" s="1113"/>
      <c r="G10" s="1114"/>
      <c r="H10" s="1101"/>
      <c r="I10" s="1102"/>
      <c r="J10" s="1103"/>
      <c r="K10" s="1088"/>
      <c r="L10" s="1091"/>
      <c r="M10" s="571">
        <v>2500</v>
      </c>
      <c r="N10" s="1096"/>
      <c r="P10" s="1094"/>
      <c r="Q10" s="1125"/>
      <c r="R10" s="1125"/>
      <c r="S10" s="1125"/>
      <c r="T10" s="1125"/>
      <c r="U10" s="1125"/>
      <c r="V10" s="1125"/>
      <c r="W10" s="1130"/>
      <c r="X10" s="1125"/>
      <c r="Y10" s="1125"/>
      <c r="Z10" s="1125"/>
      <c r="AA10" s="1086"/>
      <c r="AB10" s="1123"/>
      <c r="AG10" s="1088"/>
      <c r="AH10" s="1091"/>
      <c r="AI10" s="571">
        <v>2500</v>
      </c>
      <c r="AJ10" s="1096"/>
      <c r="AK10" s="1096"/>
      <c r="AL10" s="1096"/>
      <c r="AM10" s="17"/>
      <c r="AN10" s="1094"/>
      <c r="AO10" s="1125"/>
      <c r="AP10" s="1125"/>
      <c r="AQ10" s="1125"/>
      <c r="AR10" s="1125"/>
      <c r="AS10" s="1125"/>
      <c r="AT10" s="1125"/>
      <c r="AU10" s="1130"/>
      <c r="AV10" s="1125"/>
      <c r="AW10" s="1125"/>
      <c r="AX10" s="1125"/>
      <c r="AY10" s="1086"/>
      <c r="AZ10" s="1123"/>
    </row>
    <row r="11" spans="2:52" s="5" customFormat="1" ht="41.25" customHeight="1" x14ac:dyDescent="0.3">
      <c r="B11" s="80"/>
      <c r="C11" s="81"/>
      <c r="D11" s="425" t="s">
        <v>320</v>
      </c>
      <c r="E11" s="425" t="s">
        <v>27</v>
      </c>
      <c r="F11" s="891" t="s">
        <v>16</v>
      </c>
      <c r="G11" s="83"/>
      <c r="H11" s="1101"/>
      <c r="I11" s="1102"/>
      <c r="J11" s="1103"/>
      <c r="K11" s="1088"/>
      <c r="L11" s="1091"/>
      <c r="M11" s="572">
        <f>IF(SUM($W$15:$W$59)&lt;&gt;0,1,0)</f>
        <v>0</v>
      </c>
      <c r="N11" s="1096"/>
      <c r="O11" s="17"/>
      <c r="P11" s="1094"/>
      <c r="Q11" s="1125"/>
      <c r="R11" s="1125"/>
      <c r="S11" s="1125"/>
      <c r="T11" s="1125"/>
      <c r="U11" s="1125"/>
      <c r="V11" s="1125"/>
      <c r="W11" s="1130"/>
      <c r="X11" s="1125"/>
      <c r="Y11" s="1125"/>
      <c r="Z11" s="1125"/>
      <c r="AA11" s="1086"/>
      <c r="AB11" s="1123"/>
      <c r="AG11" s="1088"/>
      <c r="AH11" s="1091"/>
      <c r="AI11" s="573">
        <f>IF(SUM(AU15:AU59)&lt;&gt;0,1,0)</f>
        <v>0</v>
      </c>
      <c r="AJ11" s="1096"/>
      <c r="AK11" s="1096"/>
      <c r="AL11" s="1096"/>
      <c r="AM11" s="17"/>
      <c r="AN11" s="1094"/>
      <c r="AO11" s="1125"/>
      <c r="AP11" s="1125"/>
      <c r="AQ11" s="1125"/>
      <c r="AR11" s="1125"/>
      <c r="AS11" s="1125"/>
      <c r="AT11" s="1125"/>
      <c r="AU11" s="1130"/>
      <c r="AV11" s="1125"/>
      <c r="AW11" s="1125"/>
      <c r="AX11" s="1125"/>
      <c r="AY11" s="1086"/>
      <c r="AZ11" s="1123"/>
    </row>
    <row r="12" spans="2:52" s="7" customFormat="1" ht="28.5" customHeight="1" x14ac:dyDescent="0.3">
      <c r="B12" s="80"/>
      <c r="C12" s="81"/>
      <c r="D12" s="883">
        <v>0</v>
      </c>
      <c r="E12" s="884" t="s">
        <v>28</v>
      </c>
      <c r="F12" s="892">
        <f>IF(M13&gt;5000000,5000000,M13)</f>
        <v>0</v>
      </c>
      <c r="G12" s="82"/>
      <c r="H12" s="1101"/>
      <c r="I12" s="1102"/>
      <c r="J12" s="1103"/>
      <c r="K12" s="1088"/>
      <c r="L12" s="1091"/>
      <c r="M12" s="573">
        <f>IF((D12=0),IF(N60&gt;0,1,0),0)</f>
        <v>0</v>
      </c>
      <c r="N12" s="1096"/>
      <c r="O12" s="17"/>
      <c r="P12" s="1094"/>
      <c r="Q12" s="1125"/>
      <c r="R12" s="1125"/>
      <c r="S12" s="1125"/>
      <c r="T12" s="1125"/>
      <c r="U12" s="1125"/>
      <c r="V12" s="1125"/>
      <c r="W12" s="1130"/>
      <c r="X12" s="1125"/>
      <c r="Y12" s="1125"/>
      <c r="Z12" s="1125"/>
      <c r="AA12" s="1086"/>
      <c r="AB12" s="1123"/>
      <c r="AG12" s="1088"/>
      <c r="AH12" s="1091"/>
      <c r="AI12" s="573">
        <f>IF((D12=0),IF(AJ60&gt;0,1,0),0)</f>
        <v>0</v>
      </c>
      <c r="AJ12" s="1096"/>
      <c r="AK12" s="1096"/>
      <c r="AL12" s="1096"/>
      <c r="AM12" s="17"/>
      <c r="AN12" s="1094"/>
      <c r="AO12" s="1125"/>
      <c r="AP12" s="1125"/>
      <c r="AQ12" s="1125"/>
      <c r="AR12" s="1125"/>
      <c r="AS12" s="1125"/>
      <c r="AT12" s="1125"/>
      <c r="AU12" s="1130"/>
      <c r="AV12" s="1125"/>
      <c r="AW12" s="1125"/>
      <c r="AX12" s="1125"/>
      <c r="AY12" s="1086"/>
      <c r="AZ12" s="1123"/>
    </row>
    <row r="13" spans="2:52" s="1" customFormat="1" ht="18" customHeight="1" thickBot="1" x14ac:dyDescent="0.3">
      <c r="B13" s="80"/>
      <c r="C13" s="19"/>
      <c r="D13" s="19"/>
      <c r="E13" s="82"/>
      <c r="F13" s="82"/>
      <c r="G13" s="82"/>
      <c r="H13" s="1104"/>
      <c r="I13" s="1105"/>
      <c r="J13" s="1106"/>
      <c r="K13" s="1089"/>
      <c r="L13" s="1092"/>
      <c r="M13" s="564">
        <f>IF(D12&gt;0,M9+D12*M10,0)</f>
        <v>0</v>
      </c>
      <c r="N13" s="1097"/>
      <c r="O13" s="18"/>
      <c r="P13" s="1131" t="s">
        <v>10</v>
      </c>
      <c r="Q13" s="1127"/>
      <c r="R13" s="1127"/>
      <c r="S13" s="1127"/>
      <c r="T13" s="1127"/>
      <c r="U13" s="1127"/>
      <c r="V13" s="1128"/>
      <c r="W13" s="1126" t="s">
        <v>9</v>
      </c>
      <c r="X13" s="1127"/>
      <c r="Y13" s="1127"/>
      <c r="Z13" s="1127"/>
      <c r="AA13" s="1128"/>
      <c r="AB13" s="84" t="s">
        <v>2</v>
      </c>
      <c r="AG13" s="1089"/>
      <c r="AH13" s="1092"/>
      <c r="AI13" s="564">
        <f>IF(D12&gt;0,AI9+D12*AI10,0)</f>
        <v>0</v>
      </c>
      <c r="AJ13" s="1097"/>
      <c r="AK13" s="1096"/>
      <c r="AL13" s="1096"/>
      <c r="AM13" s="18"/>
      <c r="AN13" s="1131" t="s">
        <v>10</v>
      </c>
      <c r="AO13" s="1127"/>
      <c r="AP13" s="1127"/>
      <c r="AQ13" s="1127"/>
      <c r="AR13" s="1127"/>
      <c r="AS13" s="1127"/>
      <c r="AT13" s="1128"/>
      <c r="AU13" s="1126" t="s">
        <v>9</v>
      </c>
      <c r="AV13" s="1127"/>
      <c r="AW13" s="1127"/>
      <c r="AX13" s="1127"/>
      <c r="AY13" s="1128"/>
      <c r="AZ13" s="84" t="s">
        <v>2</v>
      </c>
    </row>
    <row r="14" spans="2:52" s="1" customFormat="1" ht="18" thickBot="1" x14ac:dyDescent="0.3">
      <c r="B14" s="1115" t="s">
        <v>52</v>
      </c>
      <c r="C14" s="1116"/>
      <c r="D14" s="1116"/>
      <c r="E14" s="1116"/>
      <c r="F14" s="1116"/>
      <c r="G14" s="1116"/>
      <c r="H14" s="1084" t="str">
        <f>H60</f>
        <v xml:space="preserve"> možno ještě rozdělit</v>
      </c>
      <c r="I14" s="1084"/>
      <c r="J14" s="1084"/>
      <c r="K14" s="890">
        <f>K60</f>
        <v>0</v>
      </c>
      <c r="L14" s="713"/>
      <c r="M14" s="60">
        <f>M60</f>
        <v>0</v>
      </c>
      <c r="N14" s="61">
        <f>N60</f>
        <v>0</v>
      </c>
      <c r="O14" s="18"/>
      <c r="P14" s="123">
        <v>54000</v>
      </c>
      <c r="Q14" s="124">
        <v>50501</v>
      </c>
      <c r="R14" s="124">
        <v>52601</v>
      </c>
      <c r="S14" s="124">
        <v>52602</v>
      </c>
      <c r="T14" s="124">
        <v>52106</v>
      </c>
      <c r="U14" s="383">
        <v>51212</v>
      </c>
      <c r="V14" s="125">
        <v>51017</v>
      </c>
      <c r="W14" s="126">
        <v>51010</v>
      </c>
      <c r="X14" s="127">
        <v>51610</v>
      </c>
      <c r="Y14" s="127">
        <v>51710</v>
      </c>
      <c r="Z14" s="127">
        <v>51510</v>
      </c>
      <c r="AA14" s="128">
        <v>52510</v>
      </c>
      <c r="AB14" s="129">
        <v>60000</v>
      </c>
      <c r="AG14" s="719">
        <f>AG60</f>
        <v>0</v>
      </c>
      <c r="AH14" s="713"/>
      <c r="AI14" s="60">
        <f>AI60</f>
        <v>0</v>
      </c>
      <c r="AJ14" s="61">
        <f>AJ60</f>
        <v>0</v>
      </c>
      <c r="AK14" s="720"/>
      <c r="AL14" s="721">
        <f>AL60</f>
        <v>0</v>
      </c>
      <c r="AM14" s="18"/>
      <c r="AN14" s="123">
        <v>54000</v>
      </c>
      <c r="AO14" s="124">
        <v>50501</v>
      </c>
      <c r="AP14" s="124">
        <v>52601</v>
      </c>
      <c r="AQ14" s="124">
        <v>52602</v>
      </c>
      <c r="AR14" s="124">
        <v>52106</v>
      </c>
      <c r="AS14" s="383">
        <v>51212</v>
      </c>
      <c r="AT14" s="125">
        <v>51017</v>
      </c>
      <c r="AU14" s="126">
        <v>51010</v>
      </c>
      <c r="AV14" s="127">
        <v>51610</v>
      </c>
      <c r="AW14" s="127">
        <v>51710</v>
      </c>
      <c r="AX14" s="127">
        <v>51510</v>
      </c>
      <c r="AY14" s="128">
        <v>52510</v>
      </c>
      <c r="AZ14" s="129">
        <v>60000</v>
      </c>
    </row>
    <row r="15" spans="2:52" s="1" customFormat="1" ht="30" customHeight="1" x14ac:dyDescent="0.25">
      <c r="B15" s="112" t="s">
        <v>103</v>
      </c>
      <c r="C15" s="742" t="s">
        <v>104</v>
      </c>
      <c r="D15" s="1078" t="s">
        <v>105</v>
      </c>
      <c r="E15" s="1078"/>
      <c r="F15" s="1078"/>
      <c r="G15" s="1117"/>
      <c r="H15" s="1077" t="s">
        <v>106</v>
      </c>
      <c r="I15" s="1078"/>
      <c r="J15" s="1079"/>
      <c r="K15" s="113">
        <v>3617</v>
      </c>
      <c r="L15" s="885">
        <v>0</v>
      </c>
      <c r="M15" s="444">
        <f>IF($E$12="Ano",0,L15)</f>
        <v>0</v>
      </c>
      <c r="N15" s="109">
        <f>K15*M15</f>
        <v>0</v>
      </c>
      <c r="O15" s="17"/>
      <c r="P15" s="85"/>
      <c r="Q15" s="86">
        <f>M15*1/120</f>
        <v>0</v>
      </c>
      <c r="R15" s="86"/>
      <c r="S15" s="86"/>
      <c r="T15" s="87"/>
      <c r="U15" s="384"/>
      <c r="V15" s="88"/>
      <c r="W15" s="89">
        <f>IF($M15&lt;&gt;0,"X",0)</f>
        <v>0</v>
      </c>
      <c r="X15" s="87">
        <f>IF($M15&lt;&gt;0,"XXX",0)</f>
        <v>0</v>
      </c>
      <c r="Y15" s="87">
        <f>IF($M15&lt;&gt;0,"XXX",0)</f>
        <v>0</v>
      </c>
      <c r="Z15" s="87">
        <f>IF($M15&lt;&gt;0,"XXX",0)</f>
        <v>0</v>
      </c>
      <c r="AA15" s="90"/>
      <c r="AB15" s="91"/>
      <c r="AG15" s="109">
        <v>3617</v>
      </c>
      <c r="AH15" s="684">
        <v>0</v>
      </c>
      <c r="AI15" s="444">
        <f>IF(E12="Ano",0,AH15)</f>
        <v>0</v>
      </c>
      <c r="AJ15" s="722">
        <f>AG15*AI15</f>
        <v>0</v>
      </c>
      <c r="AK15" s="723" t="str">
        <f>IF(C15="1.1","02.3.68.1",IF(C15="1.2","02.3.68.2",IF(C15="1.5","02.3.68.5",IF(C15="3.1","02.3.61.1",))))</f>
        <v>02.3.68.2</v>
      </c>
      <c r="AL15" s="109">
        <f>AJ15-N15</f>
        <v>0</v>
      </c>
      <c r="AM15" s="17"/>
      <c r="AN15" s="85"/>
      <c r="AO15" s="86">
        <f>AI15*1/120</f>
        <v>0</v>
      </c>
      <c r="AP15" s="86"/>
      <c r="AQ15" s="86"/>
      <c r="AR15" s="87"/>
      <c r="AS15" s="384"/>
      <c r="AT15" s="88"/>
      <c r="AU15" s="89">
        <f>IF(AI15&lt;&gt;0,"X",0)</f>
        <v>0</v>
      </c>
      <c r="AV15" s="87">
        <f>IF(AI15&lt;&gt;0,"XXX",0)</f>
        <v>0</v>
      </c>
      <c r="AW15" s="87">
        <f>IF(AI15&lt;&gt;0,"XXX",0)</f>
        <v>0</v>
      </c>
      <c r="AX15" s="87">
        <f>IF(AI15&lt;&gt;0,"XXX",0)</f>
        <v>0</v>
      </c>
      <c r="AY15" s="90"/>
      <c r="AZ15" s="91"/>
    </row>
    <row r="16" spans="2:52" s="1" customFormat="1" ht="30" hidden="1" customHeight="1" x14ac:dyDescent="0.25">
      <c r="B16" s="114"/>
      <c r="C16" s="873"/>
      <c r="D16" s="115"/>
      <c r="E16" s="115"/>
      <c r="F16" s="115"/>
      <c r="G16" s="586"/>
      <c r="H16" s="116"/>
      <c r="I16" s="117"/>
      <c r="J16" s="118"/>
      <c r="K16" s="119"/>
      <c r="L16" s="879"/>
      <c r="M16" s="445"/>
      <c r="N16" s="110"/>
      <c r="O16" s="17"/>
      <c r="P16" s="92"/>
      <c r="Q16" s="93"/>
      <c r="R16" s="93"/>
      <c r="S16" s="93"/>
      <c r="T16" s="94"/>
      <c r="U16" s="385"/>
      <c r="V16" s="95"/>
      <c r="W16" s="96"/>
      <c r="X16" s="94"/>
      <c r="Y16" s="94"/>
      <c r="Z16" s="94"/>
      <c r="AA16" s="97"/>
      <c r="AB16" s="98"/>
      <c r="AG16" s="110"/>
      <c r="AH16" s="3"/>
      <c r="AI16" s="445"/>
      <c r="AJ16" s="724"/>
      <c r="AK16" s="725"/>
      <c r="AL16" s="111"/>
      <c r="AM16" s="17"/>
      <c r="AN16" s="92"/>
      <c r="AO16" s="93"/>
      <c r="AP16" s="93"/>
      <c r="AQ16" s="93"/>
      <c r="AR16" s="94"/>
      <c r="AS16" s="385"/>
      <c r="AT16" s="95"/>
      <c r="AU16" s="96"/>
      <c r="AV16" s="94"/>
      <c r="AW16" s="94"/>
      <c r="AX16" s="94"/>
      <c r="AY16" s="97"/>
      <c r="AZ16" s="98"/>
    </row>
    <row r="17" spans="2:52" s="1" customFormat="1" ht="30" customHeight="1" x14ac:dyDescent="0.25">
      <c r="B17" s="120" t="s">
        <v>107</v>
      </c>
      <c r="C17" s="743" t="s">
        <v>104</v>
      </c>
      <c r="D17" s="1075" t="s">
        <v>108</v>
      </c>
      <c r="E17" s="1075"/>
      <c r="F17" s="1075"/>
      <c r="G17" s="1076"/>
      <c r="H17" s="1080" t="s">
        <v>37</v>
      </c>
      <c r="I17" s="1075"/>
      <c r="J17" s="1081"/>
      <c r="K17" s="121">
        <v>5871</v>
      </c>
      <c r="L17" s="886">
        <v>0</v>
      </c>
      <c r="M17" s="446">
        <f>IF($E$12="Ano",0,L17)</f>
        <v>0</v>
      </c>
      <c r="N17" s="111">
        <f>K17*M17</f>
        <v>0</v>
      </c>
      <c r="O17" s="17"/>
      <c r="P17" s="99"/>
      <c r="Q17" s="100">
        <f>M17*1/120</f>
        <v>0</v>
      </c>
      <c r="R17" s="100"/>
      <c r="S17" s="100"/>
      <c r="T17" s="101"/>
      <c r="U17" s="386"/>
      <c r="V17" s="102"/>
      <c r="W17" s="103">
        <f>IF($M17&lt;&gt;0,"X",0)</f>
        <v>0</v>
      </c>
      <c r="X17" s="101">
        <f>IF($M17&lt;&gt;0,"XXX",0)</f>
        <v>0</v>
      </c>
      <c r="Y17" s="101">
        <f>IF($M17&lt;&gt;0,"XXX",0)</f>
        <v>0</v>
      </c>
      <c r="Z17" s="101">
        <f>IF($M17&lt;&gt;0,"XXX",0)</f>
        <v>0</v>
      </c>
      <c r="AA17" s="104"/>
      <c r="AB17" s="105"/>
      <c r="AG17" s="111">
        <v>5871</v>
      </c>
      <c r="AH17" s="689">
        <v>0</v>
      </c>
      <c r="AI17" s="446">
        <f>IF(E12="Ano",0,AH17)</f>
        <v>0</v>
      </c>
      <c r="AJ17" s="726">
        <f>AG17*AI17</f>
        <v>0</v>
      </c>
      <c r="AK17" s="725" t="str">
        <f>IF(C17="1.1","02.3.68.1",IF(C17="1.2","02.3.68.2",IF(C17="1.5","02.3.68.5",IF(C17="3.1","02.3.61.1",))))</f>
        <v>02.3.68.2</v>
      </c>
      <c r="AL17" s="111">
        <f>AJ17-N17</f>
        <v>0</v>
      </c>
      <c r="AM17" s="17"/>
      <c r="AN17" s="99"/>
      <c r="AO17" s="100">
        <f>AI17*1/120</f>
        <v>0</v>
      </c>
      <c r="AP17" s="100"/>
      <c r="AQ17" s="100"/>
      <c r="AR17" s="101"/>
      <c r="AS17" s="386"/>
      <c r="AT17" s="102"/>
      <c r="AU17" s="103">
        <f>IF(AI17&lt;&gt;0,"X",0)</f>
        <v>0</v>
      </c>
      <c r="AV17" s="101">
        <f>IF(AI17&lt;&gt;0,"XXX",0)</f>
        <v>0</v>
      </c>
      <c r="AW17" s="101">
        <f>IF(AI17&lt;&gt;0,"XXX",0)</f>
        <v>0</v>
      </c>
      <c r="AX17" s="101">
        <f>IF(AI17&lt;&gt;0,"XXX",0)</f>
        <v>0</v>
      </c>
      <c r="AY17" s="104"/>
      <c r="AZ17" s="105"/>
    </row>
    <row r="18" spans="2:52" s="1" customFormat="1" ht="30" hidden="1" customHeight="1" x14ac:dyDescent="0.25">
      <c r="B18" s="120"/>
      <c r="C18" s="873"/>
      <c r="D18" s="873"/>
      <c r="E18" s="873"/>
      <c r="F18" s="873"/>
      <c r="G18" s="117"/>
      <c r="H18" s="116"/>
      <c r="I18" s="117"/>
      <c r="J18" s="590"/>
      <c r="K18" s="121"/>
      <c r="L18" s="880"/>
      <c r="M18" s="445"/>
      <c r="N18" s="111"/>
      <c r="O18" s="17"/>
      <c r="P18" s="99"/>
      <c r="Q18" s="100"/>
      <c r="R18" s="100"/>
      <c r="S18" s="100"/>
      <c r="T18" s="101"/>
      <c r="U18" s="386"/>
      <c r="V18" s="102"/>
      <c r="W18" s="103"/>
      <c r="X18" s="101"/>
      <c r="Y18" s="101"/>
      <c r="Z18" s="101"/>
      <c r="AA18" s="104"/>
      <c r="AB18" s="105"/>
      <c r="AG18" s="111"/>
      <c r="AH18" s="2"/>
      <c r="AI18" s="445"/>
      <c r="AJ18" s="726"/>
      <c r="AK18" s="725"/>
      <c r="AL18" s="111"/>
      <c r="AM18" s="17"/>
      <c r="AN18" s="99"/>
      <c r="AO18" s="100"/>
      <c r="AP18" s="100"/>
      <c r="AQ18" s="100"/>
      <c r="AR18" s="101"/>
      <c r="AS18" s="386"/>
      <c r="AT18" s="102"/>
      <c r="AU18" s="103"/>
      <c r="AV18" s="101"/>
      <c r="AW18" s="101"/>
      <c r="AX18" s="101"/>
      <c r="AY18" s="104"/>
      <c r="AZ18" s="105"/>
    </row>
    <row r="19" spans="2:52" s="1" customFormat="1" ht="30" customHeight="1" x14ac:dyDescent="0.25">
      <c r="B19" s="120" t="s">
        <v>109</v>
      </c>
      <c r="C19" s="743" t="s">
        <v>104</v>
      </c>
      <c r="D19" s="1075" t="s">
        <v>110</v>
      </c>
      <c r="E19" s="1075"/>
      <c r="F19" s="1075"/>
      <c r="G19" s="1076"/>
      <c r="H19" s="1080" t="s">
        <v>38</v>
      </c>
      <c r="I19" s="1075"/>
      <c r="J19" s="1081"/>
      <c r="K19" s="121">
        <v>29355</v>
      </c>
      <c r="L19" s="886">
        <v>0</v>
      </c>
      <c r="M19" s="446">
        <f>IF($E$12="Ano",0,L19)</f>
        <v>0</v>
      </c>
      <c r="N19" s="111">
        <f>K19*M19</f>
        <v>0</v>
      </c>
      <c r="O19" s="17"/>
      <c r="P19" s="99"/>
      <c r="Q19" s="100">
        <f>M19*1/24</f>
        <v>0</v>
      </c>
      <c r="R19" s="100"/>
      <c r="S19" s="100"/>
      <c r="T19" s="101"/>
      <c r="U19" s="386"/>
      <c r="V19" s="102"/>
      <c r="W19" s="103">
        <f>IF($M19&lt;&gt;0,"X",0)</f>
        <v>0</v>
      </c>
      <c r="X19" s="101">
        <f>IF($M19&lt;&gt;0,"XXX",0)</f>
        <v>0</v>
      </c>
      <c r="Y19" s="101">
        <f>IF($M19&lt;&gt;0,"XXX",0)</f>
        <v>0</v>
      </c>
      <c r="Z19" s="101">
        <f>IF($M19&lt;&gt;0,"XXX",0)</f>
        <v>0</v>
      </c>
      <c r="AA19" s="104"/>
      <c r="AB19" s="105"/>
      <c r="AG19" s="111">
        <v>29355</v>
      </c>
      <c r="AH19" s="689">
        <v>0</v>
      </c>
      <c r="AI19" s="446">
        <f>IF(E12="Ano",0,AH19)</f>
        <v>0</v>
      </c>
      <c r="AJ19" s="726">
        <f>AG19*AI19</f>
        <v>0</v>
      </c>
      <c r="AK19" s="725" t="str">
        <f>IF(C19="1.1","02.3.68.1",IF(C19="1.2","02.3.68.2",IF(C19="1.5","02.3.68.5",IF(C19="3.1","02.3.61.1",))))</f>
        <v>02.3.68.2</v>
      </c>
      <c r="AL19" s="111">
        <f>AJ19-N19</f>
        <v>0</v>
      </c>
      <c r="AM19" s="17"/>
      <c r="AN19" s="99"/>
      <c r="AO19" s="100">
        <f>AI19*1/24</f>
        <v>0</v>
      </c>
      <c r="AP19" s="100"/>
      <c r="AQ19" s="100"/>
      <c r="AR19" s="101"/>
      <c r="AS19" s="386"/>
      <c r="AT19" s="102"/>
      <c r="AU19" s="103">
        <f>IF(AI19&lt;&gt;0,"X",0)</f>
        <v>0</v>
      </c>
      <c r="AV19" s="101">
        <f>IF(AI19&lt;&gt;0,"XXX",0)</f>
        <v>0</v>
      </c>
      <c r="AW19" s="101">
        <f>IF(AI19&lt;&gt;0,"XXX",0)</f>
        <v>0</v>
      </c>
      <c r="AX19" s="101">
        <f>IF(AI19&lt;&gt;0,"XXX",0)</f>
        <v>0</v>
      </c>
      <c r="AY19" s="104"/>
      <c r="AZ19" s="105"/>
    </row>
    <row r="20" spans="2:52" s="1" customFormat="1" ht="30" hidden="1" customHeight="1" x14ac:dyDescent="0.25">
      <c r="B20" s="120"/>
      <c r="C20" s="873"/>
      <c r="D20" s="873"/>
      <c r="E20" s="873"/>
      <c r="F20" s="873"/>
      <c r="G20" s="117"/>
      <c r="H20" s="116"/>
      <c r="I20" s="117"/>
      <c r="J20" s="590"/>
      <c r="K20" s="121"/>
      <c r="L20" s="880"/>
      <c r="M20" s="445"/>
      <c r="N20" s="111"/>
      <c r="O20" s="17"/>
      <c r="P20" s="99"/>
      <c r="Q20" s="100"/>
      <c r="R20" s="100"/>
      <c r="S20" s="100"/>
      <c r="T20" s="101"/>
      <c r="U20" s="386"/>
      <c r="V20" s="102"/>
      <c r="W20" s="103"/>
      <c r="X20" s="101"/>
      <c r="Y20" s="101"/>
      <c r="Z20" s="101"/>
      <c r="AA20" s="104"/>
      <c r="AB20" s="105"/>
      <c r="AG20" s="111"/>
      <c r="AH20" s="2"/>
      <c r="AI20" s="445"/>
      <c r="AJ20" s="726"/>
      <c r="AK20" s="725"/>
      <c r="AL20" s="111"/>
      <c r="AM20" s="17"/>
      <c r="AN20" s="99"/>
      <c r="AO20" s="100"/>
      <c r="AP20" s="100"/>
      <c r="AQ20" s="100"/>
      <c r="AR20" s="101"/>
      <c r="AS20" s="386"/>
      <c r="AT20" s="102"/>
      <c r="AU20" s="103"/>
      <c r="AV20" s="101"/>
      <c r="AW20" s="101"/>
      <c r="AX20" s="101"/>
      <c r="AY20" s="104"/>
      <c r="AZ20" s="105"/>
    </row>
    <row r="21" spans="2:52" s="1" customFormat="1" ht="30" customHeight="1" x14ac:dyDescent="0.25">
      <c r="B21" s="120" t="s">
        <v>111</v>
      </c>
      <c r="C21" s="743" t="s">
        <v>104</v>
      </c>
      <c r="D21" s="1075" t="s">
        <v>112</v>
      </c>
      <c r="E21" s="1075"/>
      <c r="F21" s="1075"/>
      <c r="G21" s="1076"/>
      <c r="H21" s="1080" t="s">
        <v>39</v>
      </c>
      <c r="I21" s="1075"/>
      <c r="J21" s="1081"/>
      <c r="K21" s="121">
        <v>4849</v>
      </c>
      <c r="L21" s="886">
        <v>0</v>
      </c>
      <c r="M21" s="446">
        <f>IF($E$12="Ano",0,L21)</f>
        <v>0</v>
      </c>
      <c r="N21" s="111">
        <f>K21*M21</f>
        <v>0</v>
      </c>
      <c r="O21" s="17"/>
      <c r="P21" s="99"/>
      <c r="Q21" s="100">
        <f>M21*1/24</f>
        <v>0</v>
      </c>
      <c r="R21" s="100"/>
      <c r="S21" s="100"/>
      <c r="T21" s="101"/>
      <c r="U21" s="386"/>
      <c r="V21" s="102"/>
      <c r="W21" s="103">
        <f>IF($M21&lt;&gt;0,"X",0)</f>
        <v>0</v>
      </c>
      <c r="X21" s="101">
        <f>IF($M21&lt;&gt;0,"XXX",0)</f>
        <v>0</v>
      </c>
      <c r="Y21" s="101">
        <f>IF($M21&lt;&gt;0,"XXX",0)</f>
        <v>0</v>
      </c>
      <c r="Z21" s="101">
        <f>IF($M21&lt;&gt;0,"XXX",0)</f>
        <v>0</v>
      </c>
      <c r="AA21" s="104"/>
      <c r="AB21" s="105"/>
      <c r="AG21" s="111">
        <v>4849</v>
      </c>
      <c r="AH21" s="689">
        <v>0</v>
      </c>
      <c r="AI21" s="446">
        <f>IF(E12="Ano",0,AH21)</f>
        <v>0</v>
      </c>
      <c r="AJ21" s="726">
        <f>AG21*AI21</f>
        <v>0</v>
      </c>
      <c r="AK21" s="725" t="str">
        <f>IF(C21="1.1","02.3.68.1",IF(C21="1.2","02.3.68.2",IF(C21="1.5","02.3.68.5",IF(C21="3.1","02.3.61.1",))))</f>
        <v>02.3.68.2</v>
      </c>
      <c r="AL21" s="111">
        <f>AJ21-N21</f>
        <v>0</v>
      </c>
      <c r="AM21" s="17"/>
      <c r="AN21" s="99"/>
      <c r="AO21" s="100">
        <f>AI21*1/24</f>
        <v>0</v>
      </c>
      <c r="AP21" s="100"/>
      <c r="AQ21" s="100"/>
      <c r="AR21" s="101"/>
      <c r="AS21" s="386"/>
      <c r="AT21" s="102"/>
      <c r="AU21" s="103">
        <f>IF(AI21&lt;&gt;0,"X",0)</f>
        <v>0</v>
      </c>
      <c r="AV21" s="101">
        <f>IF(AI21&lt;&gt;0,"XXX",0)</f>
        <v>0</v>
      </c>
      <c r="AW21" s="101">
        <f>IF(AI21&lt;&gt;0,"XXX",0)</f>
        <v>0</v>
      </c>
      <c r="AX21" s="101">
        <f>IF(AI21&lt;&gt;0,"XXX",0)</f>
        <v>0</v>
      </c>
      <c r="AY21" s="104"/>
      <c r="AZ21" s="105"/>
    </row>
    <row r="22" spans="2:52" s="1" customFormat="1" ht="30" hidden="1" customHeight="1" x14ac:dyDescent="0.25">
      <c r="B22" s="120"/>
      <c r="C22" s="873"/>
      <c r="D22" s="873"/>
      <c r="E22" s="873"/>
      <c r="F22" s="873"/>
      <c r="G22" s="117"/>
      <c r="H22" s="116"/>
      <c r="I22" s="117"/>
      <c r="J22" s="590"/>
      <c r="K22" s="121"/>
      <c r="L22" s="880"/>
      <c r="M22" s="445"/>
      <c r="N22" s="111"/>
      <c r="O22" s="17"/>
      <c r="P22" s="99"/>
      <c r="Q22" s="100"/>
      <c r="R22" s="100"/>
      <c r="S22" s="100"/>
      <c r="T22" s="101"/>
      <c r="U22" s="386"/>
      <c r="V22" s="102"/>
      <c r="W22" s="103"/>
      <c r="X22" s="101"/>
      <c r="Y22" s="101"/>
      <c r="Z22" s="101"/>
      <c r="AA22" s="104"/>
      <c r="AB22" s="105"/>
      <c r="AG22" s="111"/>
      <c r="AH22" s="2"/>
      <c r="AI22" s="445"/>
      <c r="AJ22" s="726"/>
      <c r="AK22" s="725"/>
      <c r="AL22" s="111"/>
      <c r="AM22" s="17"/>
      <c r="AN22" s="99"/>
      <c r="AO22" s="100"/>
      <c r="AP22" s="100"/>
      <c r="AQ22" s="100"/>
      <c r="AR22" s="101"/>
      <c r="AS22" s="386"/>
      <c r="AT22" s="102"/>
      <c r="AU22" s="103"/>
      <c r="AV22" s="101"/>
      <c r="AW22" s="101"/>
      <c r="AX22" s="101"/>
      <c r="AY22" s="104"/>
      <c r="AZ22" s="105"/>
    </row>
    <row r="23" spans="2:52" s="1" customFormat="1" ht="30" customHeight="1" x14ac:dyDescent="0.25">
      <c r="B23" s="120" t="s">
        <v>113</v>
      </c>
      <c r="C23" s="744" t="s">
        <v>83</v>
      </c>
      <c r="D23" s="1075" t="s">
        <v>114</v>
      </c>
      <c r="E23" s="1075"/>
      <c r="F23" s="1075"/>
      <c r="G23" s="1076"/>
      <c r="H23" s="1080" t="s">
        <v>34</v>
      </c>
      <c r="I23" s="1075"/>
      <c r="J23" s="1081"/>
      <c r="K23" s="121">
        <v>5233</v>
      </c>
      <c r="L23" s="886">
        <v>0</v>
      </c>
      <c r="M23" s="447">
        <f>L23</f>
        <v>0</v>
      </c>
      <c r="N23" s="111">
        <f>K23*M23</f>
        <v>0</v>
      </c>
      <c r="O23" s="17"/>
      <c r="P23" s="99"/>
      <c r="Q23" s="100">
        <f>M23*1/24</f>
        <v>0</v>
      </c>
      <c r="R23" s="100"/>
      <c r="S23" s="100"/>
      <c r="T23" s="101"/>
      <c r="U23" s="386"/>
      <c r="V23" s="102"/>
      <c r="W23" s="103">
        <f>IF($M23&lt;&gt;0,"X",0)</f>
        <v>0</v>
      </c>
      <c r="X23" s="101">
        <f>IF($M23&lt;&gt;0,"XXX",0)</f>
        <v>0</v>
      </c>
      <c r="Y23" s="101">
        <f>IF($M23&lt;&gt;0,"XXX",0)</f>
        <v>0</v>
      </c>
      <c r="Z23" s="101">
        <f>IF($M23&lt;&gt;0,"XXX",0)</f>
        <v>0</v>
      </c>
      <c r="AA23" s="106"/>
      <c r="AB23" s="105"/>
      <c r="AG23" s="111">
        <v>5233</v>
      </c>
      <c r="AH23" s="689">
        <v>0</v>
      </c>
      <c r="AI23" s="447">
        <f>AH23</f>
        <v>0</v>
      </c>
      <c r="AJ23" s="726">
        <f>AG23*AI23</f>
        <v>0</v>
      </c>
      <c r="AK23" s="725" t="str">
        <f>IF(C23="1.1","02.3.68.1",IF(C23="1.2","02.3.68.2",IF(C23="1.5","02.3.68.5",IF(C23="3.1","02.3.61.1",))))</f>
        <v>02.3.68.5</v>
      </c>
      <c r="AL23" s="111">
        <f>AJ23-N23</f>
        <v>0</v>
      </c>
      <c r="AM23" s="17"/>
      <c r="AN23" s="99"/>
      <c r="AO23" s="100">
        <f>AI23*1/24</f>
        <v>0</v>
      </c>
      <c r="AP23" s="100"/>
      <c r="AQ23" s="100"/>
      <c r="AR23" s="101"/>
      <c r="AS23" s="386"/>
      <c r="AT23" s="102"/>
      <c r="AU23" s="103">
        <f>IF(AI23&lt;&gt;0,"X",0)</f>
        <v>0</v>
      </c>
      <c r="AV23" s="101">
        <f>IF(AI23&lt;&gt;0,"XXX",0)</f>
        <v>0</v>
      </c>
      <c r="AW23" s="101">
        <f>IF(AI23&lt;&gt;0,"XXX",0)</f>
        <v>0</v>
      </c>
      <c r="AX23" s="101">
        <f>IF(AI23&lt;&gt;0,"XXX",0)</f>
        <v>0</v>
      </c>
      <c r="AY23" s="106"/>
      <c r="AZ23" s="105"/>
    </row>
    <row r="24" spans="2:52" s="1" customFormat="1" ht="30" hidden="1" customHeight="1" x14ac:dyDescent="0.25">
      <c r="B24" s="120"/>
      <c r="C24" s="873"/>
      <c r="D24" s="873"/>
      <c r="E24" s="873"/>
      <c r="F24" s="873"/>
      <c r="G24" s="117"/>
      <c r="H24" s="116"/>
      <c r="I24" s="117"/>
      <c r="J24" s="590"/>
      <c r="K24" s="121"/>
      <c r="L24" s="880"/>
      <c r="M24" s="447"/>
      <c r="N24" s="111"/>
      <c r="O24" s="17"/>
      <c r="P24" s="99"/>
      <c r="Q24" s="100"/>
      <c r="R24" s="100"/>
      <c r="S24" s="100"/>
      <c r="T24" s="101"/>
      <c r="U24" s="386"/>
      <c r="V24" s="102"/>
      <c r="W24" s="103"/>
      <c r="X24" s="101"/>
      <c r="Y24" s="101"/>
      <c r="Z24" s="101"/>
      <c r="AA24" s="106"/>
      <c r="AB24" s="105"/>
      <c r="AG24" s="111"/>
      <c r="AH24" s="2"/>
      <c r="AI24" s="447"/>
      <c r="AJ24" s="726"/>
      <c r="AK24" s="725"/>
      <c r="AL24" s="111"/>
      <c r="AM24" s="17"/>
      <c r="AN24" s="99"/>
      <c r="AO24" s="100"/>
      <c r="AP24" s="100"/>
      <c r="AQ24" s="100"/>
      <c r="AR24" s="101"/>
      <c r="AS24" s="386"/>
      <c r="AT24" s="102"/>
      <c r="AU24" s="103"/>
      <c r="AV24" s="101"/>
      <c r="AW24" s="101"/>
      <c r="AX24" s="101"/>
      <c r="AY24" s="106"/>
      <c r="AZ24" s="105"/>
    </row>
    <row r="25" spans="2:52" s="1" customFormat="1" ht="30" customHeight="1" x14ac:dyDescent="0.25">
      <c r="B25" s="120" t="s">
        <v>115</v>
      </c>
      <c r="C25" s="743" t="s">
        <v>104</v>
      </c>
      <c r="D25" s="1075" t="s">
        <v>256</v>
      </c>
      <c r="E25" s="1075"/>
      <c r="F25" s="1075"/>
      <c r="G25" s="1076"/>
      <c r="H25" s="1080" t="s">
        <v>35</v>
      </c>
      <c r="I25" s="1075"/>
      <c r="J25" s="1081"/>
      <c r="K25" s="121">
        <v>3480</v>
      </c>
      <c r="L25" s="886">
        <v>0</v>
      </c>
      <c r="M25" s="447">
        <f>L25</f>
        <v>0</v>
      </c>
      <c r="N25" s="111">
        <f>K25*M25</f>
        <v>0</v>
      </c>
      <c r="O25" s="17"/>
      <c r="P25" s="99">
        <f>IF(M25&lt;&gt;0,"*",0)</f>
        <v>0</v>
      </c>
      <c r="Q25" s="100"/>
      <c r="R25" s="100"/>
      <c r="S25" s="100"/>
      <c r="T25" s="101"/>
      <c r="U25" s="386"/>
      <c r="V25" s="102"/>
      <c r="W25" s="103"/>
      <c r="X25" s="101"/>
      <c r="Y25" s="101"/>
      <c r="Z25" s="101"/>
      <c r="AA25" s="106">
        <f>M25/2</f>
        <v>0</v>
      </c>
      <c r="AB25" s="105">
        <f>M25/3</f>
        <v>0</v>
      </c>
      <c r="AG25" s="111">
        <v>3480</v>
      </c>
      <c r="AH25" s="689">
        <v>0</v>
      </c>
      <c r="AI25" s="447">
        <f>AH25</f>
        <v>0</v>
      </c>
      <c r="AJ25" s="726">
        <f>AG25*AI25</f>
        <v>0</v>
      </c>
      <c r="AK25" s="725" t="str">
        <f>IF(C25="1.1","02.3.68.1",IF(C25="1.2","02.3.68.2",IF(C25="1.5","02.3.68.5",IF(C25="3.1","02.3.61.1",))))</f>
        <v>02.3.68.2</v>
      </c>
      <c r="AL25" s="111">
        <f>AJ25-N25</f>
        <v>0</v>
      </c>
      <c r="AM25" s="17"/>
      <c r="AN25" s="99">
        <f>IF(AI25&lt;&gt;0,"*",0)</f>
        <v>0</v>
      </c>
      <c r="AO25" s="100"/>
      <c r="AP25" s="100"/>
      <c r="AQ25" s="100"/>
      <c r="AR25" s="101"/>
      <c r="AS25" s="386"/>
      <c r="AT25" s="102"/>
      <c r="AU25" s="103"/>
      <c r="AV25" s="101"/>
      <c r="AW25" s="101"/>
      <c r="AX25" s="101"/>
      <c r="AY25" s="106">
        <f>AI25/2</f>
        <v>0</v>
      </c>
      <c r="AZ25" s="105">
        <f>AI25/3</f>
        <v>0</v>
      </c>
    </row>
    <row r="26" spans="2:52" s="1" customFormat="1" ht="30" hidden="1" customHeight="1" x14ac:dyDescent="0.25">
      <c r="B26" s="120"/>
      <c r="C26" s="873"/>
      <c r="D26" s="873"/>
      <c r="E26" s="873"/>
      <c r="F26" s="873"/>
      <c r="G26" s="117"/>
      <c r="H26" s="116"/>
      <c r="I26" s="117"/>
      <c r="J26" s="590"/>
      <c r="K26" s="121"/>
      <c r="L26" s="880"/>
      <c r="M26" s="447"/>
      <c r="N26" s="111"/>
      <c r="O26" s="17"/>
      <c r="P26" s="99"/>
      <c r="Q26" s="100"/>
      <c r="R26" s="100"/>
      <c r="S26" s="100"/>
      <c r="T26" s="101"/>
      <c r="U26" s="386"/>
      <c r="V26" s="102"/>
      <c r="W26" s="103"/>
      <c r="X26" s="101"/>
      <c r="Y26" s="101"/>
      <c r="Z26" s="101"/>
      <c r="AA26" s="106"/>
      <c r="AB26" s="105"/>
      <c r="AG26" s="111"/>
      <c r="AH26" s="2"/>
      <c r="AI26" s="447"/>
      <c r="AJ26" s="726"/>
      <c r="AK26" s="725"/>
      <c r="AL26" s="111"/>
      <c r="AM26" s="17"/>
      <c r="AN26" s="99"/>
      <c r="AO26" s="100"/>
      <c r="AP26" s="100"/>
      <c r="AQ26" s="100"/>
      <c r="AR26" s="101"/>
      <c r="AS26" s="386"/>
      <c r="AT26" s="102"/>
      <c r="AU26" s="103"/>
      <c r="AV26" s="101"/>
      <c r="AW26" s="101"/>
      <c r="AX26" s="101"/>
      <c r="AY26" s="106"/>
      <c r="AZ26" s="105"/>
    </row>
    <row r="27" spans="2:52" s="1" customFormat="1" ht="30" customHeight="1" x14ac:dyDescent="0.25">
      <c r="B27" s="120" t="s">
        <v>116</v>
      </c>
      <c r="C27" s="745" t="s">
        <v>279</v>
      </c>
      <c r="D27" s="1075" t="s">
        <v>259</v>
      </c>
      <c r="E27" s="1075"/>
      <c r="F27" s="1075"/>
      <c r="G27" s="1076"/>
      <c r="H27" s="1080" t="s">
        <v>35</v>
      </c>
      <c r="I27" s="1075"/>
      <c r="J27" s="1081"/>
      <c r="K27" s="121">
        <v>3480</v>
      </c>
      <c r="L27" s="886">
        <v>0</v>
      </c>
      <c r="M27" s="447">
        <f>IF($E$12="Ano",0,L27)</f>
        <v>0</v>
      </c>
      <c r="N27" s="111">
        <f>K27*M27</f>
        <v>0</v>
      </c>
      <c r="O27" s="17"/>
      <c r="P27" s="99">
        <f>IF(M27&lt;&gt;0,"*",0)</f>
        <v>0</v>
      </c>
      <c r="Q27" s="100"/>
      <c r="R27" s="100"/>
      <c r="S27" s="100"/>
      <c r="T27" s="101"/>
      <c r="U27" s="386"/>
      <c r="V27" s="102"/>
      <c r="W27" s="103"/>
      <c r="X27" s="101"/>
      <c r="Y27" s="101"/>
      <c r="Z27" s="101"/>
      <c r="AA27" s="106">
        <f>M27/2</f>
        <v>0</v>
      </c>
      <c r="AB27" s="105">
        <f>M27/3</f>
        <v>0</v>
      </c>
      <c r="AG27" s="111">
        <v>3480</v>
      </c>
      <c r="AH27" s="689">
        <v>0</v>
      </c>
      <c r="AI27" s="447">
        <f>IF(E12="Ano",0,AH27)</f>
        <v>0</v>
      </c>
      <c r="AJ27" s="726">
        <f>AG27*AI27</f>
        <v>0</v>
      </c>
      <c r="AK27" s="725" t="str">
        <f>IF(C27="1.1","02.3.68.1",IF(C27="1.2","02.3.68.2",IF(C27="1.5","02.3.68.5",IF(C27="3.1","02.3.61.1",))))</f>
        <v>02.3.61.1</v>
      </c>
      <c r="AL27" s="111">
        <f>AJ27-N27</f>
        <v>0</v>
      </c>
      <c r="AM27" s="17"/>
      <c r="AN27" s="99">
        <f>IF(AI27&lt;&gt;0,"*",0)</f>
        <v>0</v>
      </c>
      <c r="AO27" s="100"/>
      <c r="AP27" s="100"/>
      <c r="AQ27" s="100"/>
      <c r="AR27" s="101"/>
      <c r="AS27" s="386"/>
      <c r="AT27" s="102"/>
      <c r="AU27" s="103"/>
      <c r="AV27" s="101"/>
      <c r="AW27" s="101"/>
      <c r="AX27" s="101"/>
      <c r="AY27" s="106">
        <f>AI27/2</f>
        <v>0</v>
      </c>
      <c r="AZ27" s="105">
        <f>AI27/3</f>
        <v>0</v>
      </c>
    </row>
    <row r="28" spans="2:52" s="1" customFormat="1" ht="30" hidden="1" customHeight="1" x14ac:dyDescent="0.25">
      <c r="B28" s="120"/>
      <c r="C28" s="873"/>
      <c r="D28" s="873"/>
      <c r="E28" s="873"/>
      <c r="F28" s="873"/>
      <c r="G28" s="117"/>
      <c r="H28" s="116"/>
      <c r="I28" s="117"/>
      <c r="J28" s="590"/>
      <c r="K28" s="121"/>
      <c r="L28" s="880"/>
      <c r="M28" s="447"/>
      <c r="N28" s="111"/>
      <c r="O28" s="17"/>
      <c r="P28" s="99"/>
      <c r="Q28" s="100"/>
      <c r="R28" s="100"/>
      <c r="S28" s="100"/>
      <c r="T28" s="101"/>
      <c r="U28" s="386"/>
      <c r="V28" s="102"/>
      <c r="W28" s="103"/>
      <c r="X28" s="101"/>
      <c r="Y28" s="101"/>
      <c r="Z28" s="101"/>
      <c r="AA28" s="106"/>
      <c r="AB28" s="105"/>
      <c r="AG28" s="111"/>
      <c r="AH28" s="2"/>
      <c r="AI28" s="447"/>
      <c r="AJ28" s="726"/>
      <c r="AK28" s="725"/>
      <c r="AL28" s="111"/>
      <c r="AM28" s="17"/>
      <c r="AN28" s="99"/>
      <c r="AO28" s="100"/>
      <c r="AP28" s="100"/>
      <c r="AQ28" s="100"/>
      <c r="AR28" s="101"/>
      <c r="AS28" s="386"/>
      <c r="AT28" s="102"/>
      <c r="AU28" s="103"/>
      <c r="AV28" s="101"/>
      <c r="AW28" s="101"/>
      <c r="AX28" s="101"/>
      <c r="AY28" s="106"/>
      <c r="AZ28" s="105"/>
    </row>
    <row r="29" spans="2:52" s="1" customFormat="1" ht="30" customHeight="1" x14ac:dyDescent="0.25">
      <c r="B29" s="120" t="s">
        <v>117</v>
      </c>
      <c r="C29" s="743" t="s">
        <v>104</v>
      </c>
      <c r="D29" s="1075" t="s">
        <v>264</v>
      </c>
      <c r="E29" s="1075"/>
      <c r="F29" s="1075"/>
      <c r="G29" s="1076"/>
      <c r="H29" s="1080" t="s">
        <v>40</v>
      </c>
      <c r="I29" s="1075"/>
      <c r="J29" s="1081"/>
      <c r="K29" s="121">
        <v>1360</v>
      </c>
      <c r="L29" s="886">
        <v>0</v>
      </c>
      <c r="M29" s="447">
        <f>IF($E$12="Ano",0,IF(L29=1,0,L29))</f>
        <v>0</v>
      </c>
      <c r="N29" s="111">
        <f>K29*M29</f>
        <v>0</v>
      </c>
      <c r="O29" s="17"/>
      <c r="P29" s="99">
        <f>IF(M29&lt;&gt;0,"*",0)</f>
        <v>0</v>
      </c>
      <c r="Q29" s="100"/>
      <c r="R29" s="100"/>
      <c r="S29" s="100"/>
      <c r="T29" s="101"/>
      <c r="U29" s="386"/>
      <c r="V29" s="102"/>
      <c r="W29" s="103"/>
      <c r="X29" s="101"/>
      <c r="Y29" s="101"/>
      <c r="Z29" s="101"/>
      <c r="AA29" s="106">
        <f>M29/2</f>
        <v>0</v>
      </c>
      <c r="AB29" s="105">
        <f>M29/3</f>
        <v>0</v>
      </c>
      <c r="AG29" s="111">
        <v>1360</v>
      </c>
      <c r="AH29" s="689">
        <v>0</v>
      </c>
      <c r="AI29" s="447">
        <f>IF(E12="Ano",0,IF(AH29=1,0,AH29))</f>
        <v>0</v>
      </c>
      <c r="AJ29" s="726">
        <f>AG29*AI29</f>
        <v>0</v>
      </c>
      <c r="AK29" s="725" t="str">
        <f>IF(C29="1.1","02.3.68.1",IF(C29="1.2","02.3.68.2",IF(C29="1.5","02.3.68.5",IF(C29="3.1","02.3.61.1",))))</f>
        <v>02.3.68.2</v>
      </c>
      <c r="AL29" s="111">
        <f>AJ29-N29</f>
        <v>0</v>
      </c>
      <c r="AM29" s="17"/>
      <c r="AN29" s="99">
        <f>IF(AI29&lt;&gt;0,"*",0)</f>
        <v>0</v>
      </c>
      <c r="AO29" s="100"/>
      <c r="AP29" s="100"/>
      <c r="AQ29" s="100"/>
      <c r="AR29" s="101"/>
      <c r="AS29" s="386"/>
      <c r="AT29" s="102"/>
      <c r="AU29" s="103"/>
      <c r="AV29" s="101"/>
      <c r="AW29" s="101"/>
      <c r="AX29" s="101"/>
      <c r="AY29" s="106">
        <f>AI29/2</f>
        <v>0</v>
      </c>
      <c r="AZ29" s="105">
        <f>AI29/3</f>
        <v>0</v>
      </c>
    </row>
    <row r="30" spans="2:52" s="1" customFormat="1" ht="30" hidden="1" customHeight="1" x14ac:dyDescent="0.25">
      <c r="B30" s="120"/>
      <c r="C30" s="873"/>
      <c r="D30" s="873"/>
      <c r="E30" s="873"/>
      <c r="F30" s="873"/>
      <c r="G30" s="117"/>
      <c r="H30" s="116"/>
      <c r="I30" s="117"/>
      <c r="J30" s="590"/>
      <c r="K30" s="121"/>
      <c r="L30" s="880"/>
      <c r="M30" s="447"/>
      <c r="N30" s="111"/>
      <c r="O30" s="17"/>
      <c r="P30" s="99"/>
      <c r="Q30" s="100"/>
      <c r="R30" s="100"/>
      <c r="S30" s="100"/>
      <c r="T30" s="101"/>
      <c r="U30" s="386"/>
      <c r="V30" s="102"/>
      <c r="W30" s="103"/>
      <c r="X30" s="101"/>
      <c r="Y30" s="101"/>
      <c r="Z30" s="101"/>
      <c r="AA30" s="106"/>
      <c r="AB30" s="105"/>
      <c r="AG30" s="111"/>
      <c r="AH30" s="2"/>
      <c r="AI30" s="447"/>
      <c r="AJ30" s="726"/>
      <c r="AK30" s="725"/>
      <c r="AL30" s="111"/>
      <c r="AM30" s="17"/>
      <c r="AN30" s="99"/>
      <c r="AO30" s="100"/>
      <c r="AP30" s="100"/>
      <c r="AQ30" s="100"/>
      <c r="AR30" s="101"/>
      <c r="AS30" s="386"/>
      <c r="AT30" s="102"/>
      <c r="AU30" s="103"/>
      <c r="AV30" s="101"/>
      <c r="AW30" s="101"/>
      <c r="AX30" s="101"/>
      <c r="AY30" s="106"/>
      <c r="AZ30" s="105"/>
    </row>
    <row r="31" spans="2:52" s="1" customFormat="1" ht="40.5" customHeight="1" x14ac:dyDescent="0.25">
      <c r="B31" s="120" t="s">
        <v>118</v>
      </c>
      <c r="C31" s="743" t="s">
        <v>104</v>
      </c>
      <c r="D31" s="1075" t="s">
        <v>119</v>
      </c>
      <c r="E31" s="1075"/>
      <c r="F31" s="1075"/>
      <c r="G31" s="1076"/>
      <c r="H31" s="1080" t="s">
        <v>41</v>
      </c>
      <c r="I31" s="1075"/>
      <c r="J31" s="1081"/>
      <c r="K31" s="121">
        <v>16912</v>
      </c>
      <c r="L31" s="886">
        <v>0</v>
      </c>
      <c r="M31" s="447">
        <f>L31</f>
        <v>0</v>
      </c>
      <c r="N31" s="111">
        <f>K31*M31</f>
        <v>0</v>
      </c>
      <c r="O31" s="17"/>
      <c r="P31" s="99">
        <f>M31*3</f>
        <v>0</v>
      </c>
      <c r="Q31" s="100"/>
      <c r="R31" s="100"/>
      <c r="S31" s="100"/>
      <c r="T31" s="101"/>
      <c r="U31" s="386"/>
      <c r="V31" s="102"/>
      <c r="W31" s="103"/>
      <c r="X31" s="101"/>
      <c r="Y31" s="101"/>
      <c r="Z31" s="101"/>
      <c r="AA31" s="106">
        <f>P31</f>
        <v>0</v>
      </c>
      <c r="AB31" s="105">
        <f>P31/2</f>
        <v>0</v>
      </c>
      <c r="AG31" s="111">
        <v>16912</v>
      </c>
      <c r="AH31" s="689">
        <v>0</v>
      </c>
      <c r="AI31" s="447">
        <f>AH31</f>
        <v>0</v>
      </c>
      <c r="AJ31" s="726">
        <f>AG31*AI31</f>
        <v>0</v>
      </c>
      <c r="AK31" s="725" t="str">
        <f>IF(C31="1.1","02.3.68.1",IF(C31="1.2","02.3.68.2",IF(C31="1.5","02.3.68.5",IF(C31="3.1","02.3.61.1",))))</f>
        <v>02.3.68.2</v>
      </c>
      <c r="AL31" s="111">
        <f>AJ31-N31</f>
        <v>0</v>
      </c>
      <c r="AM31" s="17"/>
      <c r="AN31" s="99">
        <f>AI31*3</f>
        <v>0</v>
      </c>
      <c r="AO31" s="100"/>
      <c r="AP31" s="100"/>
      <c r="AQ31" s="100"/>
      <c r="AR31" s="101"/>
      <c r="AS31" s="386"/>
      <c r="AT31" s="102"/>
      <c r="AU31" s="103"/>
      <c r="AV31" s="101"/>
      <c r="AW31" s="101"/>
      <c r="AX31" s="101"/>
      <c r="AY31" s="106">
        <f>AN31</f>
        <v>0</v>
      </c>
      <c r="AZ31" s="105">
        <f>AN31/2</f>
        <v>0</v>
      </c>
    </row>
    <row r="32" spans="2:52" s="1" customFormat="1" ht="30" hidden="1" customHeight="1" x14ac:dyDescent="0.25">
      <c r="B32" s="120"/>
      <c r="C32" s="873"/>
      <c r="D32" s="873"/>
      <c r="E32" s="873"/>
      <c r="F32" s="873"/>
      <c r="G32" s="117"/>
      <c r="H32" s="116"/>
      <c r="I32" s="117"/>
      <c r="J32" s="590"/>
      <c r="K32" s="121"/>
      <c r="L32" s="880"/>
      <c r="M32" s="447"/>
      <c r="N32" s="111"/>
      <c r="O32" s="17"/>
      <c r="P32" s="99"/>
      <c r="Q32" s="100"/>
      <c r="R32" s="100"/>
      <c r="S32" s="100"/>
      <c r="T32" s="101"/>
      <c r="U32" s="386"/>
      <c r="V32" s="102"/>
      <c r="W32" s="103"/>
      <c r="X32" s="101"/>
      <c r="Y32" s="101"/>
      <c r="Z32" s="101"/>
      <c r="AA32" s="106"/>
      <c r="AB32" s="105"/>
      <c r="AG32" s="111"/>
      <c r="AH32" s="2"/>
      <c r="AI32" s="447"/>
      <c r="AJ32" s="726"/>
      <c r="AK32" s="725"/>
      <c r="AL32" s="111"/>
      <c r="AM32" s="17"/>
      <c r="AN32" s="99"/>
      <c r="AO32" s="100"/>
      <c r="AP32" s="100"/>
      <c r="AQ32" s="100"/>
      <c r="AR32" s="101"/>
      <c r="AS32" s="386"/>
      <c r="AT32" s="102"/>
      <c r="AU32" s="103"/>
      <c r="AV32" s="101"/>
      <c r="AW32" s="101"/>
      <c r="AX32" s="101"/>
      <c r="AY32" s="106"/>
      <c r="AZ32" s="105"/>
    </row>
    <row r="33" spans="2:52" s="1" customFormat="1" ht="30" customHeight="1" x14ac:dyDescent="0.25">
      <c r="B33" s="120" t="s">
        <v>120</v>
      </c>
      <c r="C33" s="743" t="s">
        <v>104</v>
      </c>
      <c r="D33" s="1075" t="s">
        <v>121</v>
      </c>
      <c r="E33" s="1075"/>
      <c r="F33" s="1075"/>
      <c r="G33" s="1076"/>
      <c r="H33" s="1080" t="s">
        <v>122</v>
      </c>
      <c r="I33" s="1075"/>
      <c r="J33" s="1081"/>
      <c r="K33" s="121">
        <v>9010</v>
      </c>
      <c r="L33" s="886">
        <v>0</v>
      </c>
      <c r="M33" s="447">
        <f>L33</f>
        <v>0</v>
      </c>
      <c r="N33" s="111">
        <f>K33*M33</f>
        <v>0</v>
      </c>
      <c r="O33" s="17"/>
      <c r="P33" s="99">
        <f>2*M33</f>
        <v>0</v>
      </c>
      <c r="Q33" s="100"/>
      <c r="R33" s="100"/>
      <c r="S33" s="100"/>
      <c r="T33" s="101"/>
      <c r="U33" s="386"/>
      <c r="V33" s="102"/>
      <c r="W33" s="103"/>
      <c r="X33" s="101"/>
      <c r="Y33" s="101"/>
      <c r="Z33" s="101"/>
      <c r="AA33" s="106">
        <f t="shared" ref="AA33" si="1">P33</f>
        <v>0</v>
      </c>
      <c r="AB33" s="105">
        <f>P33/2</f>
        <v>0</v>
      </c>
      <c r="AG33" s="111">
        <v>9010</v>
      </c>
      <c r="AH33" s="689">
        <v>0</v>
      </c>
      <c r="AI33" s="447">
        <f>AH33</f>
        <v>0</v>
      </c>
      <c r="AJ33" s="726">
        <f>AG33*AI33</f>
        <v>0</v>
      </c>
      <c r="AK33" s="725" t="str">
        <f>IF(C33="1.1","02.3.68.1",IF(C33="1.2","02.3.68.2",IF(C33="1.5","02.3.68.5",IF(C33="3.1","02.3.61.1",))))</f>
        <v>02.3.68.2</v>
      </c>
      <c r="AL33" s="111">
        <f>AJ33-N33</f>
        <v>0</v>
      </c>
      <c r="AM33" s="17"/>
      <c r="AN33" s="99">
        <f>2*AI33</f>
        <v>0</v>
      </c>
      <c r="AO33" s="100"/>
      <c r="AP33" s="100"/>
      <c r="AQ33" s="100"/>
      <c r="AR33" s="101"/>
      <c r="AS33" s="386"/>
      <c r="AT33" s="102"/>
      <c r="AU33" s="103"/>
      <c r="AV33" s="101"/>
      <c r="AW33" s="101"/>
      <c r="AX33" s="101"/>
      <c r="AY33" s="106">
        <f t="shared" ref="AY33" si="2">AN33</f>
        <v>0</v>
      </c>
      <c r="AZ33" s="105">
        <f>AN33/2</f>
        <v>0</v>
      </c>
    </row>
    <row r="34" spans="2:52" s="1" customFormat="1" ht="30" hidden="1" customHeight="1" x14ac:dyDescent="0.25">
      <c r="B34" s="120"/>
      <c r="C34" s="873"/>
      <c r="D34" s="873"/>
      <c r="E34" s="873"/>
      <c r="F34" s="873"/>
      <c r="G34" s="117"/>
      <c r="H34" s="116"/>
      <c r="I34" s="117"/>
      <c r="J34" s="590"/>
      <c r="K34" s="121"/>
      <c r="L34" s="880"/>
      <c r="M34" s="447"/>
      <c r="N34" s="111"/>
      <c r="O34" s="17"/>
      <c r="P34" s="99"/>
      <c r="Q34" s="100"/>
      <c r="R34" s="100"/>
      <c r="S34" s="100"/>
      <c r="T34" s="101"/>
      <c r="U34" s="386"/>
      <c r="V34" s="102"/>
      <c r="W34" s="103"/>
      <c r="X34" s="101"/>
      <c r="Y34" s="101"/>
      <c r="Z34" s="101"/>
      <c r="AA34" s="106"/>
      <c r="AB34" s="105"/>
      <c r="AG34" s="111"/>
      <c r="AH34" s="2"/>
      <c r="AI34" s="447"/>
      <c r="AJ34" s="726"/>
      <c r="AK34" s="725"/>
      <c r="AL34" s="111"/>
      <c r="AM34" s="17"/>
      <c r="AN34" s="99"/>
      <c r="AO34" s="100"/>
      <c r="AP34" s="100"/>
      <c r="AQ34" s="100"/>
      <c r="AR34" s="101"/>
      <c r="AS34" s="386"/>
      <c r="AT34" s="102"/>
      <c r="AU34" s="103"/>
      <c r="AV34" s="101"/>
      <c r="AW34" s="101"/>
      <c r="AX34" s="101"/>
      <c r="AY34" s="106"/>
      <c r="AZ34" s="105"/>
    </row>
    <row r="35" spans="2:52" s="1" customFormat="1" ht="45" customHeight="1" x14ac:dyDescent="0.25">
      <c r="B35" s="120" t="s">
        <v>123</v>
      </c>
      <c r="C35" s="743" t="s">
        <v>104</v>
      </c>
      <c r="D35" s="1075" t="s">
        <v>124</v>
      </c>
      <c r="E35" s="1075"/>
      <c r="F35" s="1075"/>
      <c r="G35" s="1076"/>
      <c r="H35" s="1080" t="s">
        <v>125</v>
      </c>
      <c r="I35" s="1075"/>
      <c r="J35" s="1081"/>
      <c r="K35" s="121">
        <v>8150</v>
      </c>
      <c r="L35" s="886">
        <v>0</v>
      </c>
      <c r="M35" s="447">
        <f>L35</f>
        <v>0</v>
      </c>
      <c r="N35" s="111">
        <f>K35*M35</f>
        <v>0</v>
      </c>
      <c r="O35" s="17"/>
      <c r="P35" s="99">
        <f>2*M35</f>
        <v>0</v>
      </c>
      <c r="Q35" s="100"/>
      <c r="R35" s="100"/>
      <c r="S35" s="100"/>
      <c r="T35" s="101"/>
      <c r="U35" s="386"/>
      <c r="V35" s="102"/>
      <c r="W35" s="103"/>
      <c r="X35" s="101"/>
      <c r="Y35" s="101"/>
      <c r="Z35" s="101"/>
      <c r="AA35" s="106">
        <f>P35</f>
        <v>0</v>
      </c>
      <c r="AB35" s="105">
        <f>AA35/2</f>
        <v>0</v>
      </c>
      <c r="AG35" s="111">
        <v>8150</v>
      </c>
      <c r="AH35" s="689">
        <v>0</v>
      </c>
      <c r="AI35" s="447">
        <f>AH35</f>
        <v>0</v>
      </c>
      <c r="AJ35" s="726">
        <f>AG35*AI35</f>
        <v>0</v>
      </c>
      <c r="AK35" s="725" t="str">
        <f>IF(C35="1.1","02.3.68.1",IF(C35="1.2","02.3.68.2",IF(C35="1.5","02.3.68.5",IF(C35="3.1","02.3.61.1",))))</f>
        <v>02.3.68.2</v>
      </c>
      <c r="AL35" s="111">
        <f>AJ35-N35</f>
        <v>0</v>
      </c>
      <c r="AM35" s="17"/>
      <c r="AN35" s="99">
        <f>2*AI35</f>
        <v>0</v>
      </c>
      <c r="AO35" s="100"/>
      <c r="AP35" s="100"/>
      <c r="AQ35" s="100"/>
      <c r="AR35" s="101"/>
      <c r="AS35" s="386"/>
      <c r="AT35" s="102"/>
      <c r="AU35" s="103"/>
      <c r="AV35" s="101"/>
      <c r="AW35" s="101"/>
      <c r="AX35" s="101"/>
      <c r="AY35" s="106">
        <f>AN35</f>
        <v>0</v>
      </c>
      <c r="AZ35" s="105">
        <f>AY35/2</f>
        <v>0</v>
      </c>
    </row>
    <row r="36" spans="2:52" s="1" customFormat="1" ht="30" hidden="1" customHeight="1" x14ac:dyDescent="0.25">
      <c r="B36" s="120"/>
      <c r="C36" s="873"/>
      <c r="D36" s="873"/>
      <c r="E36" s="873"/>
      <c r="F36" s="873"/>
      <c r="G36" s="117"/>
      <c r="H36" s="116"/>
      <c r="I36" s="117"/>
      <c r="J36" s="590"/>
      <c r="K36" s="121"/>
      <c r="L36" s="880"/>
      <c r="M36" s="447"/>
      <c r="N36" s="111"/>
      <c r="O36" s="17"/>
      <c r="P36" s="99"/>
      <c r="Q36" s="100"/>
      <c r="R36" s="100"/>
      <c r="S36" s="100"/>
      <c r="T36" s="101"/>
      <c r="U36" s="386"/>
      <c r="V36" s="102"/>
      <c r="W36" s="103"/>
      <c r="X36" s="101"/>
      <c r="Y36" s="101"/>
      <c r="Z36" s="101"/>
      <c r="AA36" s="106"/>
      <c r="AB36" s="105"/>
      <c r="AG36" s="111"/>
      <c r="AH36" s="2"/>
      <c r="AI36" s="447"/>
      <c r="AJ36" s="726"/>
      <c r="AK36" s="725"/>
      <c r="AL36" s="111"/>
      <c r="AM36" s="17"/>
      <c r="AN36" s="99"/>
      <c r="AO36" s="100"/>
      <c r="AP36" s="100"/>
      <c r="AQ36" s="100"/>
      <c r="AR36" s="101"/>
      <c r="AS36" s="386"/>
      <c r="AT36" s="102"/>
      <c r="AU36" s="103"/>
      <c r="AV36" s="101"/>
      <c r="AW36" s="101"/>
      <c r="AX36" s="101"/>
      <c r="AY36" s="106"/>
      <c r="AZ36" s="105"/>
    </row>
    <row r="37" spans="2:52" s="1" customFormat="1" ht="46.5" customHeight="1" x14ac:dyDescent="0.25">
      <c r="B37" s="120" t="s">
        <v>126</v>
      </c>
      <c r="C37" s="743" t="s">
        <v>104</v>
      </c>
      <c r="D37" s="1075" t="s">
        <v>127</v>
      </c>
      <c r="E37" s="1075"/>
      <c r="F37" s="1075"/>
      <c r="G37" s="1076"/>
      <c r="H37" s="1080" t="s">
        <v>128</v>
      </c>
      <c r="I37" s="1075"/>
      <c r="J37" s="1081"/>
      <c r="K37" s="121">
        <v>28185</v>
      </c>
      <c r="L37" s="886">
        <v>0</v>
      </c>
      <c r="M37" s="447">
        <f>L37</f>
        <v>0</v>
      </c>
      <c r="N37" s="111">
        <f>K37*M37</f>
        <v>0</v>
      </c>
      <c r="O37" s="17"/>
      <c r="P37" s="99">
        <f>2*M37</f>
        <v>0</v>
      </c>
      <c r="Q37" s="100"/>
      <c r="R37" s="100"/>
      <c r="S37" s="100"/>
      <c r="T37" s="101"/>
      <c r="U37" s="386"/>
      <c r="V37" s="102"/>
      <c r="W37" s="103"/>
      <c r="X37" s="101"/>
      <c r="Y37" s="101"/>
      <c r="Z37" s="101"/>
      <c r="AA37" s="106">
        <f>P37</f>
        <v>0</v>
      </c>
      <c r="AB37" s="105">
        <f t="shared" ref="AB37" si="3">AA37</f>
        <v>0</v>
      </c>
      <c r="AG37" s="111">
        <v>28185</v>
      </c>
      <c r="AH37" s="689">
        <v>0</v>
      </c>
      <c r="AI37" s="447">
        <f>AH37</f>
        <v>0</v>
      </c>
      <c r="AJ37" s="726">
        <f>AG37*AI37</f>
        <v>0</v>
      </c>
      <c r="AK37" s="725" t="str">
        <f>IF(C37="1.1","02.3.68.1",IF(C37="1.2","02.3.68.2",IF(C37="1.5","02.3.68.5",IF(C37="3.1","02.3.61.1",))))</f>
        <v>02.3.68.2</v>
      </c>
      <c r="AL37" s="111">
        <f>AJ37-N37</f>
        <v>0</v>
      </c>
      <c r="AM37" s="17"/>
      <c r="AN37" s="99">
        <f>2*AI37</f>
        <v>0</v>
      </c>
      <c r="AO37" s="100"/>
      <c r="AP37" s="100"/>
      <c r="AQ37" s="100"/>
      <c r="AR37" s="101"/>
      <c r="AS37" s="386"/>
      <c r="AT37" s="102"/>
      <c r="AU37" s="103"/>
      <c r="AV37" s="101"/>
      <c r="AW37" s="101"/>
      <c r="AX37" s="101"/>
      <c r="AY37" s="106">
        <f>AN37</f>
        <v>0</v>
      </c>
      <c r="AZ37" s="105">
        <f t="shared" ref="AZ37" si="4">AY37</f>
        <v>0</v>
      </c>
    </row>
    <row r="38" spans="2:52" s="1" customFormat="1" ht="30" hidden="1" customHeight="1" x14ac:dyDescent="0.25">
      <c r="B38" s="120"/>
      <c r="C38" s="873"/>
      <c r="D38" s="873"/>
      <c r="E38" s="873"/>
      <c r="F38" s="873"/>
      <c r="G38" s="117"/>
      <c r="H38" s="116"/>
      <c r="I38" s="117"/>
      <c r="J38" s="590"/>
      <c r="K38" s="121"/>
      <c r="L38" s="880"/>
      <c r="M38" s="447"/>
      <c r="N38" s="111"/>
      <c r="O38" s="17"/>
      <c r="P38" s="99"/>
      <c r="Q38" s="100"/>
      <c r="R38" s="100"/>
      <c r="S38" s="100"/>
      <c r="T38" s="101"/>
      <c r="U38" s="386"/>
      <c r="V38" s="102"/>
      <c r="W38" s="103"/>
      <c r="X38" s="101"/>
      <c r="Y38" s="101"/>
      <c r="Z38" s="101"/>
      <c r="AA38" s="106"/>
      <c r="AB38" s="105"/>
      <c r="AG38" s="111"/>
      <c r="AH38" s="2"/>
      <c r="AI38" s="447"/>
      <c r="AJ38" s="726"/>
      <c r="AK38" s="725"/>
      <c r="AL38" s="111"/>
      <c r="AM38" s="17"/>
      <c r="AN38" s="99"/>
      <c r="AO38" s="100"/>
      <c r="AP38" s="100"/>
      <c r="AQ38" s="100"/>
      <c r="AR38" s="101"/>
      <c r="AS38" s="386"/>
      <c r="AT38" s="102"/>
      <c r="AU38" s="103"/>
      <c r="AV38" s="101"/>
      <c r="AW38" s="101"/>
      <c r="AX38" s="101"/>
      <c r="AY38" s="106"/>
      <c r="AZ38" s="105"/>
    </row>
    <row r="39" spans="2:52" s="1" customFormat="1" ht="42" customHeight="1" x14ac:dyDescent="0.25">
      <c r="B39" s="120" t="s">
        <v>129</v>
      </c>
      <c r="C39" s="743" t="s">
        <v>104</v>
      </c>
      <c r="D39" s="1075" t="s">
        <v>130</v>
      </c>
      <c r="E39" s="1075"/>
      <c r="F39" s="1075"/>
      <c r="G39" s="1076"/>
      <c r="H39" s="1080" t="s">
        <v>78</v>
      </c>
      <c r="I39" s="1075"/>
      <c r="J39" s="1081"/>
      <c r="K39" s="121">
        <v>5637</v>
      </c>
      <c r="L39" s="886">
        <v>0</v>
      </c>
      <c r="M39" s="447">
        <f>L39</f>
        <v>0</v>
      </c>
      <c r="N39" s="111">
        <f>K39*M39</f>
        <v>0</v>
      </c>
      <c r="O39" s="17"/>
      <c r="P39" s="99">
        <f>2*M39</f>
        <v>0</v>
      </c>
      <c r="Q39" s="100"/>
      <c r="R39" s="100"/>
      <c r="S39" s="100"/>
      <c r="T39" s="101"/>
      <c r="U39" s="386"/>
      <c r="V39" s="102"/>
      <c r="W39" s="103"/>
      <c r="X39" s="101"/>
      <c r="Y39" s="101"/>
      <c r="Z39" s="101"/>
      <c r="AA39" s="106">
        <f>P39/2</f>
        <v>0</v>
      </c>
      <c r="AB39" s="105">
        <f>P39/4</f>
        <v>0</v>
      </c>
      <c r="AG39" s="111">
        <v>5637</v>
      </c>
      <c r="AH39" s="689">
        <v>0</v>
      </c>
      <c r="AI39" s="447">
        <f>AH39</f>
        <v>0</v>
      </c>
      <c r="AJ39" s="726">
        <f>AG39*AI39</f>
        <v>0</v>
      </c>
      <c r="AK39" s="725" t="str">
        <f>IF(C39="1.1","02.3.68.1",IF(C39="1.2","02.3.68.2",IF(C39="1.5","02.3.68.5",IF(C39="3.1","02.3.61.1",))))</f>
        <v>02.3.68.2</v>
      </c>
      <c r="AL39" s="111">
        <f>AJ39-N39</f>
        <v>0</v>
      </c>
      <c r="AM39" s="17"/>
      <c r="AN39" s="99">
        <f>2*AI39</f>
        <v>0</v>
      </c>
      <c r="AO39" s="100"/>
      <c r="AP39" s="100"/>
      <c r="AQ39" s="100"/>
      <c r="AR39" s="101"/>
      <c r="AS39" s="386"/>
      <c r="AT39" s="102"/>
      <c r="AU39" s="103"/>
      <c r="AV39" s="101"/>
      <c r="AW39" s="101"/>
      <c r="AX39" s="101"/>
      <c r="AY39" s="106">
        <f>AN39/2</f>
        <v>0</v>
      </c>
      <c r="AZ39" s="105">
        <f>AN39/4</f>
        <v>0</v>
      </c>
    </row>
    <row r="40" spans="2:52" s="1" customFormat="1" ht="30" hidden="1" customHeight="1" x14ac:dyDescent="0.25">
      <c r="B40" s="120"/>
      <c r="C40" s="873"/>
      <c r="D40" s="873"/>
      <c r="E40" s="873"/>
      <c r="F40" s="873"/>
      <c r="G40" s="117"/>
      <c r="H40" s="116"/>
      <c r="I40" s="117"/>
      <c r="J40" s="590"/>
      <c r="K40" s="121"/>
      <c r="L40" s="880"/>
      <c r="M40" s="447"/>
      <c r="N40" s="111"/>
      <c r="O40" s="17"/>
      <c r="P40" s="99"/>
      <c r="Q40" s="100"/>
      <c r="R40" s="100"/>
      <c r="S40" s="100"/>
      <c r="T40" s="101"/>
      <c r="U40" s="386"/>
      <c r="V40" s="102"/>
      <c r="W40" s="103"/>
      <c r="X40" s="101"/>
      <c r="Y40" s="101"/>
      <c r="Z40" s="101"/>
      <c r="AA40" s="106"/>
      <c r="AB40" s="105"/>
      <c r="AG40" s="111"/>
      <c r="AH40" s="2"/>
      <c r="AI40" s="447"/>
      <c r="AJ40" s="726"/>
      <c r="AK40" s="725"/>
      <c r="AL40" s="111"/>
      <c r="AM40" s="17"/>
      <c r="AN40" s="99"/>
      <c r="AO40" s="100"/>
      <c r="AP40" s="100"/>
      <c r="AQ40" s="100"/>
      <c r="AR40" s="101"/>
      <c r="AS40" s="386"/>
      <c r="AT40" s="102"/>
      <c r="AU40" s="103"/>
      <c r="AV40" s="101"/>
      <c r="AW40" s="101"/>
      <c r="AX40" s="101"/>
      <c r="AY40" s="106"/>
      <c r="AZ40" s="105"/>
    </row>
    <row r="41" spans="2:52" s="1" customFormat="1" ht="30" customHeight="1" x14ac:dyDescent="0.25">
      <c r="B41" s="120" t="s">
        <v>131</v>
      </c>
      <c r="C41" s="743" t="s">
        <v>104</v>
      </c>
      <c r="D41" s="1075" t="s">
        <v>132</v>
      </c>
      <c r="E41" s="1075"/>
      <c r="F41" s="1075"/>
      <c r="G41" s="1076"/>
      <c r="H41" s="1080" t="s">
        <v>133</v>
      </c>
      <c r="I41" s="1075"/>
      <c r="J41" s="1081"/>
      <c r="K41" s="121">
        <v>31191</v>
      </c>
      <c r="L41" s="886">
        <v>0</v>
      </c>
      <c r="M41" s="447">
        <f>L41</f>
        <v>0</v>
      </c>
      <c r="N41" s="111">
        <f>K41*M41</f>
        <v>0</v>
      </c>
      <c r="O41" s="17"/>
      <c r="P41" s="99"/>
      <c r="Q41" s="100"/>
      <c r="R41" s="408">
        <f>M41</f>
        <v>0</v>
      </c>
      <c r="S41" s="100"/>
      <c r="T41" s="101"/>
      <c r="U41" s="386"/>
      <c r="V41" s="102"/>
      <c r="W41" s="103">
        <f>IF($M41&lt;&gt;0,"X",0)</f>
        <v>0</v>
      </c>
      <c r="X41" s="101">
        <f>IF($M41&lt;&gt;0,"XXX",0)</f>
        <v>0</v>
      </c>
      <c r="Y41" s="101">
        <f>IF($M41&lt;&gt;0,"XXX",0)</f>
        <v>0</v>
      </c>
      <c r="Z41" s="101">
        <f>IF($M41&lt;&gt;0,"XXX",0)</f>
        <v>0</v>
      </c>
      <c r="AA41" s="106"/>
      <c r="AB41" s="105"/>
      <c r="AG41" s="111">
        <v>31191</v>
      </c>
      <c r="AH41" s="689">
        <v>0</v>
      </c>
      <c r="AI41" s="447">
        <f>AH41</f>
        <v>0</v>
      </c>
      <c r="AJ41" s="726">
        <f>AG41*AI41</f>
        <v>0</v>
      </c>
      <c r="AK41" s="725" t="str">
        <f>IF(C41="1.1","02.3.68.1",IF(C41="1.2","02.3.68.2",IF(C41="1.5","02.3.68.5",IF(C41="3.1","02.3.61.1",))))</f>
        <v>02.3.68.2</v>
      </c>
      <c r="AL41" s="111">
        <f>AJ41-N41</f>
        <v>0</v>
      </c>
      <c r="AM41" s="17"/>
      <c r="AN41" s="99"/>
      <c r="AO41" s="100"/>
      <c r="AP41" s="408">
        <f>AI41</f>
        <v>0</v>
      </c>
      <c r="AQ41" s="100"/>
      <c r="AR41" s="101"/>
      <c r="AS41" s="386"/>
      <c r="AT41" s="102"/>
      <c r="AU41" s="103">
        <f>IF(AI41&lt;&gt;0,"X",0)</f>
        <v>0</v>
      </c>
      <c r="AV41" s="101">
        <f>IF(AI41&lt;&gt;0,"XXX",0)</f>
        <v>0</v>
      </c>
      <c r="AW41" s="101">
        <f>IF(AI41&lt;&gt;0,"XXX",0)</f>
        <v>0</v>
      </c>
      <c r="AX41" s="101">
        <f>IF(AI41&lt;&gt;0,"XXX",0)</f>
        <v>0</v>
      </c>
      <c r="AY41" s="106"/>
      <c r="AZ41" s="105"/>
    </row>
    <row r="42" spans="2:52" s="1" customFormat="1" ht="30" hidden="1" customHeight="1" x14ac:dyDescent="0.25">
      <c r="B42" s="120"/>
      <c r="C42" s="873"/>
      <c r="D42" s="873"/>
      <c r="E42" s="873"/>
      <c r="F42" s="873"/>
      <c r="G42" s="122"/>
      <c r="H42" s="116"/>
      <c r="I42" s="117"/>
      <c r="J42" s="578"/>
      <c r="K42" s="121"/>
      <c r="L42" s="880"/>
      <c r="M42" s="447"/>
      <c r="N42" s="111"/>
      <c r="O42" s="17"/>
      <c r="P42" s="99"/>
      <c r="Q42" s="100"/>
      <c r="R42" s="100"/>
      <c r="S42" s="100"/>
      <c r="T42" s="101"/>
      <c r="U42" s="386"/>
      <c r="V42" s="102"/>
      <c r="W42" s="103"/>
      <c r="X42" s="101"/>
      <c r="Y42" s="101"/>
      <c r="Z42" s="101"/>
      <c r="AA42" s="106"/>
      <c r="AB42" s="105"/>
      <c r="AG42" s="111"/>
      <c r="AH42" s="2"/>
      <c r="AI42" s="447"/>
      <c r="AJ42" s="726"/>
      <c r="AK42" s="725"/>
      <c r="AL42" s="111"/>
      <c r="AM42" s="17"/>
      <c r="AN42" s="99"/>
      <c r="AO42" s="100"/>
      <c r="AP42" s="100"/>
      <c r="AQ42" s="100"/>
      <c r="AR42" s="101"/>
      <c r="AS42" s="386"/>
      <c r="AT42" s="102"/>
      <c r="AU42" s="103"/>
      <c r="AV42" s="101"/>
      <c r="AW42" s="101"/>
      <c r="AX42" s="101"/>
      <c r="AY42" s="106"/>
      <c r="AZ42" s="105"/>
    </row>
    <row r="43" spans="2:52" s="1" customFormat="1" ht="30" customHeight="1" x14ac:dyDescent="0.25">
      <c r="B43" s="120" t="s">
        <v>134</v>
      </c>
      <c r="C43" s="744" t="s">
        <v>83</v>
      </c>
      <c r="D43" s="1082" t="s">
        <v>135</v>
      </c>
      <c r="E43" s="1082"/>
      <c r="F43" s="1082"/>
      <c r="G43" s="1083"/>
      <c r="H43" s="1080" t="s">
        <v>81</v>
      </c>
      <c r="I43" s="1075"/>
      <c r="J43" s="1081"/>
      <c r="K43" s="121">
        <v>11030</v>
      </c>
      <c r="L43" s="886">
        <v>0</v>
      </c>
      <c r="M43" s="602">
        <f>L43</f>
        <v>0</v>
      </c>
      <c r="N43" s="111">
        <f>K43*M43</f>
        <v>0</v>
      </c>
      <c r="O43" s="17"/>
      <c r="P43" s="99">
        <f>M43</f>
        <v>0</v>
      </c>
      <c r="Q43" s="100"/>
      <c r="R43" s="100"/>
      <c r="S43" s="100"/>
      <c r="T43" s="101"/>
      <c r="U43" s="386"/>
      <c r="V43" s="102"/>
      <c r="W43" s="103"/>
      <c r="X43" s="101"/>
      <c r="Y43" s="101"/>
      <c r="Z43" s="101"/>
      <c r="AA43" s="106">
        <f t="shared" ref="AA43" si="5">P43</f>
        <v>0</v>
      </c>
      <c r="AB43" s="105">
        <f>P43</f>
        <v>0</v>
      </c>
      <c r="AG43" s="111">
        <v>11030</v>
      </c>
      <c r="AH43" s="689">
        <v>0</v>
      </c>
      <c r="AI43" s="602">
        <f>AH43</f>
        <v>0</v>
      </c>
      <c r="AJ43" s="726">
        <f>AG43*AI43</f>
        <v>0</v>
      </c>
      <c r="AK43" s="725" t="str">
        <f>IF(C43="1.1","02.3.68.1",IF(C43="1.2","02.3.68.2",IF(C43="1.5","02.3.68.5",IF(C43="3.1","02.3.61.1",))))</f>
        <v>02.3.68.5</v>
      </c>
      <c r="AL43" s="111">
        <f>AJ43-N43</f>
        <v>0</v>
      </c>
      <c r="AM43" s="17"/>
      <c r="AN43" s="99">
        <f>AI43</f>
        <v>0</v>
      </c>
      <c r="AO43" s="100"/>
      <c r="AP43" s="100"/>
      <c r="AQ43" s="100"/>
      <c r="AR43" s="101"/>
      <c r="AS43" s="386"/>
      <c r="AT43" s="102"/>
      <c r="AU43" s="103"/>
      <c r="AV43" s="101"/>
      <c r="AW43" s="101"/>
      <c r="AX43" s="101"/>
      <c r="AY43" s="106">
        <f t="shared" ref="AY43" si="6">AN43</f>
        <v>0</v>
      </c>
      <c r="AZ43" s="105">
        <f>AN43</f>
        <v>0</v>
      </c>
    </row>
    <row r="44" spans="2:52" s="1" customFormat="1" ht="30" hidden="1" customHeight="1" x14ac:dyDescent="0.25">
      <c r="B44" s="120"/>
      <c r="C44" s="873"/>
      <c r="D44" s="873"/>
      <c r="E44" s="873"/>
      <c r="F44" s="873"/>
      <c r="G44" s="122"/>
      <c r="H44" s="116"/>
      <c r="I44" s="117"/>
      <c r="J44" s="578"/>
      <c r="K44" s="121"/>
      <c r="L44" s="880"/>
      <c r="M44" s="447"/>
      <c r="N44" s="111"/>
      <c r="O44" s="17"/>
      <c r="P44" s="99"/>
      <c r="Q44" s="100"/>
      <c r="R44" s="100"/>
      <c r="S44" s="100"/>
      <c r="T44" s="101"/>
      <c r="U44" s="386"/>
      <c r="V44" s="102"/>
      <c r="W44" s="103"/>
      <c r="X44" s="101"/>
      <c r="Y44" s="101"/>
      <c r="Z44" s="101"/>
      <c r="AA44" s="106"/>
      <c r="AB44" s="105"/>
      <c r="AG44" s="111"/>
      <c r="AH44" s="2"/>
      <c r="AI44" s="447"/>
      <c r="AJ44" s="726"/>
      <c r="AK44" s="725"/>
      <c r="AL44" s="111"/>
      <c r="AM44" s="17"/>
      <c r="AN44" s="99"/>
      <c r="AO44" s="100"/>
      <c r="AP44" s="100"/>
      <c r="AQ44" s="100"/>
      <c r="AR44" s="101"/>
      <c r="AS44" s="386"/>
      <c r="AT44" s="102"/>
      <c r="AU44" s="103"/>
      <c r="AV44" s="101"/>
      <c r="AW44" s="101"/>
      <c r="AX44" s="101"/>
      <c r="AY44" s="106"/>
      <c r="AZ44" s="105"/>
    </row>
    <row r="45" spans="2:52" s="1" customFormat="1" ht="30" customHeight="1" x14ac:dyDescent="0.25">
      <c r="B45" s="120" t="s">
        <v>136</v>
      </c>
      <c r="C45" s="744" t="s">
        <v>83</v>
      </c>
      <c r="D45" s="1082" t="s">
        <v>137</v>
      </c>
      <c r="E45" s="1082"/>
      <c r="F45" s="1082"/>
      <c r="G45" s="1083"/>
      <c r="H45" s="1080" t="s">
        <v>138</v>
      </c>
      <c r="I45" s="1075"/>
      <c r="J45" s="1081"/>
      <c r="K45" s="121">
        <v>27575</v>
      </c>
      <c r="L45" s="886">
        <v>0</v>
      </c>
      <c r="M45" s="447">
        <f>L45</f>
        <v>0</v>
      </c>
      <c r="N45" s="111">
        <f>K45*M45</f>
        <v>0</v>
      </c>
      <c r="O45" s="17"/>
      <c r="P45" s="99"/>
      <c r="Q45" s="106"/>
      <c r="R45" s="408">
        <f>M45</f>
        <v>0</v>
      </c>
      <c r="S45" s="106"/>
      <c r="T45" s="101"/>
      <c r="U45" s="386"/>
      <c r="V45" s="102"/>
      <c r="W45" s="103">
        <f>IF($M45&lt;&gt;0,"X",0)</f>
        <v>0</v>
      </c>
      <c r="X45" s="101">
        <f>IF($M45&lt;&gt;0,"XXX",0)</f>
        <v>0</v>
      </c>
      <c r="Y45" s="101">
        <f>IF($M45&lt;&gt;0,"XXX",0)</f>
        <v>0</v>
      </c>
      <c r="Z45" s="101">
        <f>IF($M45&lt;&gt;0,"XXX",0)</f>
        <v>0</v>
      </c>
      <c r="AA45" s="106"/>
      <c r="AB45" s="105"/>
      <c r="AG45" s="111">
        <v>27575</v>
      </c>
      <c r="AH45" s="689">
        <v>0</v>
      </c>
      <c r="AI45" s="447">
        <f>AH45</f>
        <v>0</v>
      </c>
      <c r="AJ45" s="726">
        <f>AG45*AI45</f>
        <v>0</v>
      </c>
      <c r="AK45" s="725" t="str">
        <f>IF(C45="1.1","02.3.68.1",IF(C45="1.2","02.3.68.2",IF(C45="1.5","02.3.68.5",IF(C45="3.1","02.3.61.1",))))</f>
        <v>02.3.68.5</v>
      </c>
      <c r="AL45" s="111">
        <f>AJ45-N45</f>
        <v>0</v>
      </c>
      <c r="AM45" s="17"/>
      <c r="AN45" s="99"/>
      <c r="AO45" s="106"/>
      <c r="AP45" s="408">
        <f>AI45</f>
        <v>0</v>
      </c>
      <c r="AQ45" s="106"/>
      <c r="AR45" s="101"/>
      <c r="AS45" s="386"/>
      <c r="AT45" s="102"/>
      <c r="AU45" s="103">
        <f>IF(AI45&lt;&gt;0,"X",0)</f>
        <v>0</v>
      </c>
      <c r="AV45" s="101">
        <f>IF(AI45&lt;&gt;0,"XXX",0)</f>
        <v>0</v>
      </c>
      <c r="AW45" s="101">
        <f>IF(AI45&lt;&gt;0,"XXX",0)</f>
        <v>0</v>
      </c>
      <c r="AX45" s="101">
        <f>IF(AI45&lt;&gt;0,"XXX",0)</f>
        <v>0</v>
      </c>
      <c r="AY45" s="106"/>
      <c r="AZ45" s="105"/>
    </row>
    <row r="46" spans="2:52" s="1" customFormat="1" ht="30" hidden="1" customHeight="1" x14ac:dyDescent="0.25">
      <c r="B46" s="120"/>
      <c r="C46" s="873"/>
      <c r="D46" s="873"/>
      <c r="E46" s="873"/>
      <c r="F46" s="873"/>
      <c r="G46" s="122"/>
      <c r="H46" s="116"/>
      <c r="I46" s="117"/>
      <c r="J46" s="578"/>
      <c r="K46" s="121"/>
      <c r="L46" s="880"/>
      <c r="M46" s="447"/>
      <c r="N46" s="111"/>
      <c r="O46" s="17"/>
      <c r="P46" s="99"/>
      <c r="Q46" s="106"/>
      <c r="R46" s="106"/>
      <c r="S46" s="106"/>
      <c r="T46" s="101"/>
      <c r="U46" s="386"/>
      <c r="V46" s="102"/>
      <c r="W46" s="103"/>
      <c r="X46" s="101"/>
      <c r="Y46" s="101"/>
      <c r="Z46" s="101"/>
      <c r="AA46" s="106"/>
      <c r="AB46" s="105"/>
      <c r="AG46" s="111"/>
      <c r="AH46" s="2"/>
      <c r="AI46" s="447"/>
      <c r="AJ46" s="726"/>
      <c r="AK46" s="725"/>
      <c r="AL46" s="111"/>
      <c r="AM46" s="17"/>
      <c r="AN46" s="99"/>
      <c r="AO46" s="106"/>
      <c r="AP46" s="106"/>
      <c r="AQ46" s="106"/>
      <c r="AR46" s="101"/>
      <c r="AS46" s="386"/>
      <c r="AT46" s="102"/>
      <c r="AU46" s="103"/>
      <c r="AV46" s="101"/>
      <c r="AW46" s="101"/>
      <c r="AX46" s="101"/>
      <c r="AY46" s="106"/>
      <c r="AZ46" s="105"/>
    </row>
    <row r="47" spans="2:52" s="1" customFormat="1" ht="30" customHeight="1" x14ac:dyDescent="0.25">
      <c r="B47" s="120" t="s">
        <v>139</v>
      </c>
      <c r="C47" s="744" t="s">
        <v>83</v>
      </c>
      <c r="D47" s="1107" t="s">
        <v>248</v>
      </c>
      <c r="E47" s="1108"/>
      <c r="F47" s="1108"/>
      <c r="G47" s="1109"/>
      <c r="H47" s="1080" t="s">
        <v>84</v>
      </c>
      <c r="I47" s="1075"/>
      <c r="J47" s="1081"/>
      <c r="K47" s="121">
        <f>IF(D47="",0,LEFT(RIGHT(D47,8),2)*2000)</f>
        <v>128000</v>
      </c>
      <c r="L47" s="886">
        <v>0</v>
      </c>
      <c r="M47" s="447">
        <f>K47*L47</f>
        <v>0</v>
      </c>
      <c r="N47" s="111">
        <f>K47*L47</f>
        <v>0</v>
      </c>
      <c r="O47" s="17"/>
      <c r="P47" s="99"/>
      <c r="Q47" s="100"/>
      <c r="R47" s="100"/>
      <c r="S47" s="100"/>
      <c r="T47" s="100">
        <f>M47/128000</f>
        <v>0</v>
      </c>
      <c r="U47" s="386"/>
      <c r="V47" s="102"/>
      <c r="W47" s="103">
        <f>IF($M47&lt;&gt;0,"X",0)</f>
        <v>0</v>
      </c>
      <c r="X47" s="101">
        <f>IF($M47&lt;&gt;0,"XXX",0)</f>
        <v>0</v>
      </c>
      <c r="Y47" s="101">
        <f>IF($M47&lt;&gt;0,"XXX",0)</f>
        <v>0</v>
      </c>
      <c r="Z47" s="101">
        <f>IF($M47&lt;&gt;0,"XXX",0)</f>
        <v>0</v>
      </c>
      <c r="AA47" s="106"/>
      <c r="AB47" s="105"/>
      <c r="AG47" s="111">
        <f>IF(D47="",0,LEFT(RIGHT(D47,8),2)*2000)</f>
        <v>128000</v>
      </c>
      <c r="AH47" s="689">
        <v>0</v>
      </c>
      <c r="AI47" s="447">
        <f>AG47*AH47</f>
        <v>0</v>
      </c>
      <c r="AJ47" s="726">
        <f>AG47*AH47</f>
        <v>0</v>
      </c>
      <c r="AK47" s="725" t="str">
        <f>IF(C47="1.1","02.3.68.1",IF(C47="1.2","02.3.68.2",IF(C47="1.5","02.3.68.5",IF(C47="3.1","02.3.61.1",))))</f>
        <v>02.3.68.5</v>
      </c>
      <c r="AL47" s="111">
        <f>AJ47-N47</f>
        <v>0</v>
      </c>
      <c r="AM47" s="17"/>
      <c r="AN47" s="99"/>
      <c r="AO47" s="100"/>
      <c r="AP47" s="100"/>
      <c r="AQ47" s="100"/>
      <c r="AR47" s="100">
        <f>AI47/128000</f>
        <v>0</v>
      </c>
      <c r="AS47" s="386"/>
      <c r="AT47" s="102"/>
      <c r="AU47" s="103">
        <f>IF(AI47&lt;&gt;0,"X",0)</f>
        <v>0</v>
      </c>
      <c r="AV47" s="101">
        <f>IF(AI47&lt;&gt;0,"XXX",0)</f>
        <v>0</v>
      </c>
      <c r="AW47" s="101">
        <f>IF(AI47&lt;&gt;0,"XXX",0)</f>
        <v>0</v>
      </c>
      <c r="AX47" s="101">
        <f>IF(AI47&lt;&gt;0,"XXX",0)</f>
        <v>0</v>
      </c>
      <c r="AY47" s="106"/>
      <c r="AZ47" s="105"/>
    </row>
    <row r="48" spans="2:52" s="1" customFormat="1" ht="30" hidden="1" customHeight="1" x14ac:dyDescent="0.25">
      <c r="B48" s="120"/>
      <c r="C48" s="873"/>
      <c r="D48" s="873"/>
      <c r="E48" s="873"/>
      <c r="F48" s="873"/>
      <c r="G48" s="122"/>
      <c r="H48" s="116"/>
      <c r="I48" s="117"/>
      <c r="J48" s="578"/>
      <c r="K48" s="121"/>
      <c r="L48" s="880"/>
      <c r="M48" s="447"/>
      <c r="N48" s="111"/>
      <c r="O48" s="17"/>
      <c r="P48" s="99"/>
      <c r="Q48" s="106"/>
      <c r="R48" s="106"/>
      <c r="S48" s="106"/>
      <c r="T48" s="101"/>
      <c r="U48" s="386"/>
      <c r="V48" s="102"/>
      <c r="W48" s="103"/>
      <c r="X48" s="101"/>
      <c r="Y48" s="101"/>
      <c r="Z48" s="101"/>
      <c r="AA48" s="104"/>
      <c r="AB48" s="105"/>
      <c r="AG48" s="111"/>
      <c r="AH48" s="2"/>
      <c r="AI48" s="447"/>
      <c r="AJ48" s="726"/>
      <c r="AK48" s="725"/>
      <c r="AL48" s="111"/>
      <c r="AM48" s="17"/>
      <c r="AN48" s="99"/>
      <c r="AO48" s="106"/>
      <c r="AP48" s="106"/>
      <c r="AQ48" s="106"/>
      <c r="AR48" s="101"/>
      <c r="AS48" s="386"/>
      <c r="AT48" s="102"/>
      <c r="AU48" s="103"/>
      <c r="AV48" s="101"/>
      <c r="AW48" s="101"/>
      <c r="AX48" s="101"/>
      <c r="AY48" s="104"/>
      <c r="AZ48" s="105"/>
    </row>
    <row r="49" spans="2:52" s="1" customFormat="1" ht="30" customHeight="1" x14ac:dyDescent="0.25">
      <c r="B49" s="120" t="s">
        <v>140</v>
      </c>
      <c r="C49" s="743" t="s">
        <v>104</v>
      </c>
      <c r="D49" s="1082" t="s">
        <v>141</v>
      </c>
      <c r="E49" s="1082"/>
      <c r="F49" s="1082"/>
      <c r="G49" s="1083"/>
      <c r="H49" s="1080" t="s">
        <v>142</v>
      </c>
      <c r="I49" s="1075"/>
      <c r="J49" s="1081"/>
      <c r="K49" s="121">
        <v>17833</v>
      </c>
      <c r="L49" s="886">
        <v>0</v>
      </c>
      <c r="M49" s="447">
        <f>L49</f>
        <v>0</v>
      </c>
      <c r="N49" s="111">
        <f>K49*M49</f>
        <v>0</v>
      </c>
      <c r="O49" s="17"/>
      <c r="P49" s="99"/>
      <c r="Q49" s="106"/>
      <c r="R49" s="106"/>
      <c r="S49" s="106"/>
      <c r="T49" s="101"/>
      <c r="U49" s="386">
        <f>M49</f>
        <v>0</v>
      </c>
      <c r="V49" s="102"/>
      <c r="W49" s="103">
        <f>IF($M49&lt;&gt;0,"X",0)</f>
        <v>0</v>
      </c>
      <c r="X49" s="101">
        <f>IF($M49&lt;&gt;0,"XXX",0)</f>
        <v>0</v>
      </c>
      <c r="Y49" s="101">
        <f>IF($M49&lt;&gt;0,"XXX",0)</f>
        <v>0</v>
      </c>
      <c r="Z49" s="101">
        <f>IF($M49&lt;&gt;0,"XXX",0)</f>
        <v>0</v>
      </c>
      <c r="AA49" s="106"/>
      <c r="AB49" s="105"/>
      <c r="AG49" s="111">
        <v>17833</v>
      </c>
      <c r="AH49" s="689">
        <v>0</v>
      </c>
      <c r="AI49" s="447">
        <f>AH49</f>
        <v>0</v>
      </c>
      <c r="AJ49" s="726">
        <f>AG49*AI49</f>
        <v>0</v>
      </c>
      <c r="AK49" s="725" t="str">
        <f>IF(C49="1.1","02.3.68.1",IF(C49="1.2","02.3.68.2",IF(C49="1.5","02.3.68.5",IF(C49="3.1","02.3.61.1",))))</f>
        <v>02.3.68.2</v>
      </c>
      <c r="AL49" s="111">
        <f>AJ49-N49</f>
        <v>0</v>
      </c>
      <c r="AM49" s="17"/>
      <c r="AN49" s="99"/>
      <c r="AO49" s="106"/>
      <c r="AP49" s="106"/>
      <c r="AQ49" s="106"/>
      <c r="AR49" s="101"/>
      <c r="AS49" s="386">
        <f>AI49</f>
        <v>0</v>
      </c>
      <c r="AT49" s="102"/>
      <c r="AU49" s="103">
        <f>IF(AI49&lt;&gt;0,"X",0)</f>
        <v>0</v>
      </c>
      <c r="AV49" s="101">
        <f>IF(AI49&lt;&gt;0,"XXX",0)</f>
        <v>0</v>
      </c>
      <c r="AW49" s="101">
        <f>IF(AI49&lt;&gt;0,"XXX",0)</f>
        <v>0</v>
      </c>
      <c r="AX49" s="101">
        <f>IF(AI49&lt;&gt;0,"XXX",0)</f>
        <v>0</v>
      </c>
      <c r="AY49" s="106"/>
      <c r="AZ49" s="105"/>
    </row>
    <row r="50" spans="2:52" s="1" customFormat="1" ht="30" hidden="1" customHeight="1" x14ac:dyDescent="0.25">
      <c r="B50" s="120"/>
      <c r="C50" s="873"/>
      <c r="D50" s="873"/>
      <c r="E50" s="873"/>
      <c r="F50" s="873"/>
      <c r="G50" s="122"/>
      <c r="H50" s="116"/>
      <c r="I50" s="117"/>
      <c r="J50" s="578"/>
      <c r="K50" s="121"/>
      <c r="L50" s="880"/>
      <c r="M50" s="447"/>
      <c r="N50" s="111"/>
      <c r="O50" s="17"/>
      <c r="P50" s="99"/>
      <c r="Q50" s="106"/>
      <c r="R50" s="106"/>
      <c r="S50" s="106"/>
      <c r="T50" s="101"/>
      <c r="U50" s="386"/>
      <c r="V50" s="102"/>
      <c r="W50" s="103"/>
      <c r="X50" s="101"/>
      <c r="Y50" s="101"/>
      <c r="Z50" s="101"/>
      <c r="AA50" s="106"/>
      <c r="AB50" s="105"/>
      <c r="AG50" s="111"/>
      <c r="AH50" s="2"/>
      <c r="AI50" s="447"/>
      <c r="AJ50" s="726"/>
      <c r="AK50" s="725"/>
      <c r="AL50" s="111"/>
      <c r="AM50" s="17"/>
      <c r="AN50" s="99"/>
      <c r="AO50" s="106"/>
      <c r="AP50" s="106"/>
      <c r="AQ50" s="106"/>
      <c r="AR50" s="101"/>
      <c r="AS50" s="386"/>
      <c r="AT50" s="102"/>
      <c r="AU50" s="103"/>
      <c r="AV50" s="101"/>
      <c r="AW50" s="101"/>
      <c r="AX50" s="101"/>
      <c r="AY50" s="106"/>
      <c r="AZ50" s="105"/>
    </row>
    <row r="51" spans="2:52" s="1" customFormat="1" ht="30" customHeight="1" x14ac:dyDescent="0.25">
      <c r="B51" s="120" t="s">
        <v>143</v>
      </c>
      <c r="C51" s="743" t="s">
        <v>104</v>
      </c>
      <c r="D51" s="1082" t="s">
        <v>144</v>
      </c>
      <c r="E51" s="1082"/>
      <c r="F51" s="1082"/>
      <c r="G51" s="1083"/>
      <c r="H51" s="1080" t="s">
        <v>145</v>
      </c>
      <c r="I51" s="1075"/>
      <c r="J51" s="1081"/>
      <c r="K51" s="121">
        <v>8917</v>
      </c>
      <c r="L51" s="886">
        <v>0</v>
      </c>
      <c r="M51" s="602">
        <f>L51</f>
        <v>0</v>
      </c>
      <c r="N51" s="111">
        <f>K51*M51</f>
        <v>0</v>
      </c>
      <c r="O51" s="17"/>
      <c r="P51" s="99"/>
      <c r="Q51" s="100"/>
      <c r="R51" s="100"/>
      <c r="S51" s="100"/>
      <c r="T51" s="101"/>
      <c r="U51" s="386">
        <f>M51</f>
        <v>0</v>
      </c>
      <c r="V51" s="102"/>
      <c r="W51" s="103">
        <f>IF($M51&lt;&gt;0,"X",0)</f>
        <v>0</v>
      </c>
      <c r="X51" s="101">
        <f>IF($M51&lt;&gt;0,"XXX",0)</f>
        <v>0</v>
      </c>
      <c r="Y51" s="101">
        <f>IF($M51&lt;&gt;0,"XXX",0)</f>
        <v>0</v>
      </c>
      <c r="Z51" s="101">
        <f>IF($M51&lt;&gt;0,"XXX",0)</f>
        <v>0</v>
      </c>
      <c r="AA51" s="106"/>
      <c r="AB51" s="105"/>
      <c r="AG51" s="111">
        <v>8917</v>
      </c>
      <c r="AH51" s="689">
        <v>0</v>
      </c>
      <c r="AI51" s="602">
        <f>AH51</f>
        <v>0</v>
      </c>
      <c r="AJ51" s="726">
        <f>AG51*AI51</f>
        <v>0</v>
      </c>
      <c r="AK51" s="725" t="str">
        <f>IF(C51="1.1","02.3.68.1",IF(C51="1.2","02.3.68.2",IF(C51="1.5","02.3.68.5",IF(C51="3.1","02.3.61.1",))))</f>
        <v>02.3.68.2</v>
      </c>
      <c r="AL51" s="111">
        <f>AJ51-N51</f>
        <v>0</v>
      </c>
      <c r="AM51" s="17"/>
      <c r="AN51" s="99"/>
      <c r="AO51" s="100"/>
      <c r="AP51" s="100"/>
      <c r="AQ51" s="100"/>
      <c r="AR51" s="101"/>
      <c r="AS51" s="386">
        <f>AI51</f>
        <v>0</v>
      </c>
      <c r="AT51" s="102"/>
      <c r="AU51" s="103">
        <f>IF(AI51&lt;&gt;0,"X",0)</f>
        <v>0</v>
      </c>
      <c r="AV51" s="101">
        <f>IF(AI51&lt;&gt;0,"XXX",0)</f>
        <v>0</v>
      </c>
      <c r="AW51" s="101">
        <f>IF(AI51&lt;&gt;0,"XXX",0)</f>
        <v>0</v>
      </c>
      <c r="AX51" s="101">
        <f>IF(AI51&lt;&gt;0,"XXX",0)</f>
        <v>0</v>
      </c>
      <c r="AY51" s="106"/>
      <c r="AZ51" s="105"/>
    </row>
    <row r="52" spans="2:52" s="1" customFormat="1" ht="30" hidden="1" customHeight="1" x14ac:dyDescent="0.25">
      <c r="B52" s="120"/>
      <c r="C52" s="873"/>
      <c r="D52" s="873"/>
      <c r="E52" s="873"/>
      <c r="F52" s="873"/>
      <c r="G52" s="122"/>
      <c r="H52" s="116"/>
      <c r="I52" s="117"/>
      <c r="J52" s="578"/>
      <c r="K52" s="121"/>
      <c r="L52" s="880"/>
      <c r="M52" s="447"/>
      <c r="N52" s="111"/>
      <c r="O52" s="17"/>
      <c r="P52" s="99"/>
      <c r="Q52" s="106"/>
      <c r="R52" s="106"/>
      <c r="S52" s="106"/>
      <c r="T52" s="101"/>
      <c r="U52" s="386"/>
      <c r="V52" s="102"/>
      <c r="W52" s="103"/>
      <c r="X52" s="101"/>
      <c r="Y52" s="101"/>
      <c r="Z52" s="101"/>
      <c r="AA52" s="106"/>
      <c r="AB52" s="105"/>
      <c r="AG52" s="111"/>
      <c r="AH52" s="2"/>
      <c r="AI52" s="447"/>
      <c r="AJ52" s="726"/>
      <c r="AK52" s="725"/>
      <c r="AL52" s="111"/>
      <c r="AM52" s="17"/>
      <c r="AN52" s="99"/>
      <c r="AO52" s="106"/>
      <c r="AP52" s="106"/>
      <c r="AQ52" s="106"/>
      <c r="AR52" s="101"/>
      <c r="AS52" s="386"/>
      <c r="AT52" s="102"/>
      <c r="AU52" s="103"/>
      <c r="AV52" s="101"/>
      <c r="AW52" s="101"/>
      <c r="AX52" s="101"/>
      <c r="AY52" s="106"/>
      <c r="AZ52" s="105"/>
    </row>
    <row r="53" spans="2:52" s="1" customFormat="1" ht="30" customHeight="1" x14ac:dyDescent="0.25">
      <c r="B53" s="120" t="s">
        <v>146</v>
      </c>
      <c r="C53" s="743" t="s">
        <v>104</v>
      </c>
      <c r="D53" s="1082" t="s">
        <v>86</v>
      </c>
      <c r="E53" s="1082"/>
      <c r="F53" s="1082"/>
      <c r="G53" s="1083"/>
      <c r="H53" s="1080" t="s">
        <v>87</v>
      </c>
      <c r="I53" s="1075"/>
      <c r="J53" s="1081"/>
      <c r="K53" s="121">
        <v>4412</v>
      </c>
      <c r="L53" s="886">
        <v>0</v>
      </c>
      <c r="M53" s="447">
        <f>L53</f>
        <v>0</v>
      </c>
      <c r="N53" s="111">
        <f>K53*M53</f>
        <v>0</v>
      </c>
      <c r="O53" s="17"/>
      <c r="P53" s="99"/>
      <c r="Q53" s="100"/>
      <c r="R53" s="100"/>
      <c r="S53" s="100"/>
      <c r="T53" s="101"/>
      <c r="U53" s="386">
        <f>M53</f>
        <v>0</v>
      </c>
      <c r="V53" s="102"/>
      <c r="W53" s="103">
        <f>IF($M53&lt;&gt;0,"X",0)</f>
        <v>0</v>
      </c>
      <c r="X53" s="101">
        <f>IF($M53&lt;&gt;0,"XXX",0)</f>
        <v>0</v>
      </c>
      <c r="Y53" s="101">
        <f>IF($M53&lt;&gt;0,"XXX",0)</f>
        <v>0</v>
      </c>
      <c r="Z53" s="101">
        <f>IF($M53&lt;&gt;0,"XXX",0)</f>
        <v>0</v>
      </c>
      <c r="AA53" s="106"/>
      <c r="AB53" s="105"/>
      <c r="AG53" s="111">
        <v>4412</v>
      </c>
      <c r="AH53" s="689">
        <v>0</v>
      </c>
      <c r="AI53" s="447">
        <f>AH53</f>
        <v>0</v>
      </c>
      <c r="AJ53" s="726">
        <f>AG53*AI53</f>
        <v>0</v>
      </c>
      <c r="AK53" s="725" t="str">
        <f>IF(C53="1.1","02.3.68.1",IF(C53="1.2","02.3.68.2",IF(C53="1.5","02.3.68.5",IF(C53="3.1","02.3.61.1",))))</f>
        <v>02.3.68.2</v>
      </c>
      <c r="AL53" s="111">
        <f>AJ53-N53</f>
        <v>0</v>
      </c>
      <c r="AM53" s="17"/>
      <c r="AN53" s="99"/>
      <c r="AO53" s="100"/>
      <c r="AP53" s="100"/>
      <c r="AQ53" s="100"/>
      <c r="AR53" s="101"/>
      <c r="AS53" s="386">
        <f>AI53</f>
        <v>0</v>
      </c>
      <c r="AT53" s="102"/>
      <c r="AU53" s="103">
        <f>IF(AI53&lt;&gt;0,"X",0)</f>
        <v>0</v>
      </c>
      <c r="AV53" s="101">
        <f>IF(AI53&lt;&gt;0,"XXX",0)</f>
        <v>0</v>
      </c>
      <c r="AW53" s="101">
        <f>IF(AI53&lt;&gt;0,"XXX",0)</f>
        <v>0</v>
      </c>
      <c r="AX53" s="101">
        <f>IF(AI53&lt;&gt;0,"XXX",0)</f>
        <v>0</v>
      </c>
      <c r="AY53" s="106"/>
      <c r="AZ53" s="105"/>
    </row>
    <row r="54" spans="2:52" s="1" customFormat="1" ht="30" hidden="1" customHeight="1" x14ac:dyDescent="0.25">
      <c r="B54" s="120"/>
      <c r="C54" s="873"/>
      <c r="D54" s="873"/>
      <c r="E54" s="873"/>
      <c r="F54" s="873"/>
      <c r="G54" s="122"/>
      <c r="H54" s="116"/>
      <c r="I54" s="117"/>
      <c r="J54" s="578"/>
      <c r="K54" s="121"/>
      <c r="L54" s="880"/>
      <c r="M54" s="447"/>
      <c r="N54" s="111"/>
      <c r="O54" s="17"/>
      <c r="P54" s="99"/>
      <c r="Q54" s="106"/>
      <c r="R54" s="106"/>
      <c r="S54" s="106"/>
      <c r="T54" s="101"/>
      <c r="U54" s="386"/>
      <c r="V54" s="102"/>
      <c r="W54" s="103"/>
      <c r="X54" s="101"/>
      <c r="Y54" s="101"/>
      <c r="Z54" s="101"/>
      <c r="AA54" s="104"/>
      <c r="AB54" s="105"/>
      <c r="AG54" s="111"/>
      <c r="AH54" s="2"/>
      <c r="AI54" s="447"/>
      <c r="AJ54" s="726"/>
      <c r="AK54" s="725"/>
      <c r="AL54" s="111"/>
      <c r="AM54" s="17"/>
      <c r="AN54" s="99"/>
      <c r="AO54" s="106"/>
      <c r="AP54" s="106"/>
      <c r="AQ54" s="106"/>
      <c r="AR54" s="101"/>
      <c r="AS54" s="386"/>
      <c r="AT54" s="102"/>
      <c r="AU54" s="103"/>
      <c r="AV54" s="101"/>
      <c r="AW54" s="101"/>
      <c r="AX54" s="101"/>
      <c r="AY54" s="104"/>
      <c r="AZ54" s="105"/>
    </row>
    <row r="55" spans="2:52" s="1" customFormat="1" ht="30" customHeight="1" x14ac:dyDescent="0.25">
      <c r="B55" s="120" t="s">
        <v>147</v>
      </c>
      <c r="C55" s="743" t="s">
        <v>104</v>
      </c>
      <c r="D55" s="1082" t="s">
        <v>89</v>
      </c>
      <c r="E55" s="1082"/>
      <c r="F55" s="1082"/>
      <c r="G55" s="1083"/>
      <c r="H55" s="1080" t="s">
        <v>90</v>
      </c>
      <c r="I55" s="1075"/>
      <c r="J55" s="1081"/>
      <c r="K55" s="121">
        <v>6477</v>
      </c>
      <c r="L55" s="886">
        <v>0</v>
      </c>
      <c r="M55" s="447">
        <f>L55</f>
        <v>0</v>
      </c>
      <c r="N55" s="111">
        <f>K55*M55</f>
        <v>0</v>
      </c>
      <c r="O55" s="17"/>
      <c r="P55" s="99"/>
      <c r="Q55" s="100"/>
      <c r="R55" s="100"/>
      <c r="S55" s="100"/>
      <c r="T55" s="101"/>
      <c r="U55" s="386">
        <f>M55</f>
        <v>0</v>
      </c>
      <c r="V55" s="102"/>
      <c r="W55" s="103">
        <f>IF($M55&lt;&gt;0,"X",0)</f>
        <v>0</v>
      </c>
      <c r="X55" s="101">
        <f>IF($M55&lt;&gt;0,"XXX",0)</f>
        <v>0</v>
      </c>
      <c r="Y55" s="101">
        <f>IF($M55&lt;&gt;0,"XXX",0)</f>
        <v>0</v>
      </c>
      <c r="Z55" s="101">
        <f>IF($M55&lt;&gt;0,"XXX",0)</f>
        <v>0</v>
      </c>
      <c r="AA55" s="106"/>
      <c r="AB55" s="105"/>
      <c r="AG55" s="111">
        <v>6477</v>
      </c>
      <c r="AH55" s="689">
        <v>0</v>
      </c>
      <c r="AI55" s="447">
        <f>AH55</f>
        <v>0</v>
      </c>
      <c r="AJ55" s="726">
        <f>AG55*AI55</f>
        <v>0</v>
      </c>
      <c r="AK55" s="725" t="str">
        <f>IF(C55="1.1","02.3.68.1",IF(C55="1.2","02.3.68.2",IF(C55="1.5","02.3.68.5",IF(C55="3.1","02.3.61.1",))))</f>
        <v>02.3.68.2</v>
      </c>
      <c r="AL55" s="111">
        <f>AJ55-N55</f>
        <v>0</v>
      </c>
      <c r="AM55" s="17"/>
      <c r="AN55" s="99"/>
      <c r="AO55" s="100"/>
      <c r="AP55" s="100"/>
      <c r="AQ55" s="100"/>
      <c r="AR55" s="101"/>
      <c r="AS55" s="386">
        <f>AI55</f>
        <v>0</v>
      </c>
      <c r="AT55" s="102"/>
      <c r="AU55" s="103">
        <f>IF(AI55&lt;&gt;0,"X",0)</f>
        <v>0</v>
      </c>
      <c r="AV55" s="101">
        <f>IF(AI55&lt;&gt;0,"XXX",0)</f>
        <v>0</v>
      </c>
      <c r="AW55" s="101">
        <f>IF(AI55&lt;&gt;0,"XXX",0)</f>
        <v>0</v>
      </c>
      <c r="AX55" s="101">
        <f>IF(AI55&lt;&gt;0,"XXX",0)</f>
        <v>0</v>
      </c>
      <c r="AY55" s="106"/>
      <c r="AZ55" s="105"/>
    </row>
    <row r="56" spans="2:52" s="1" customFormat="1" ht="30" hidden="1" customHeight="1" x14ac:dyDescent="0.25">
      <c r="B56" s="120"/>
      <c r="C56" s="873"/>
      <c r="D56" s="873"/>
      <c r="E56" s="873"/>
      <c r="F56" s="873"/>
      <c r="G56" s="122"/>
      <c r="H56" s="116"/>
      <c r="I56" s="117"/>
      <c r="J56" s="578"/>
      <c r="K56" s="121"/>
      <c r="L56" s="880"/>
      <c r="M56" s="447"/>
      <c r="N56" s="111"/>
      <c r="O56" s="17"/>
      <c r="P56" s="107"/>
      <c r="Q56" s="106"/>
      <c r="R56" s="106"/>
      <c r="S56" s="106"/>
      <c r="T56" s="101"/>
      <c r="U56" s="387"/>
      <c r="V56" s="108"/>
      <c r="W56" s="103"/>
      <c r="X56" s="101"/>
      <c r="Y56" s="101"/>
      <c r="Z56" s="101"/>
      <c r="AA56" s="104"/>
      <c r="AB56" s="105"/>
      <c r="AG56" s="111"/>
      <c r="AH56" s="2"/>
      <c r="AI56" s="447"/>
      <c r="AJ56" s="726"/>
      <c r="AK56" s="725"/>
      <c r="AL56" s="111"/>
      <c r="AM56" s="17"/>
      <c r="AN56" s="107"/>
      <c r="AO56" s="106"/>
      <c r="AP56" s="106"/>
      <c r="AQ56" s="106"/>
      <c r="AR56" s="101"/>
      <c r="AS56" s="387"/>
      <c r="AT56" s="108"/>
      <c r="AU56" s="103"/>
      <c r="AV56" s="101"/>
      <c r="AW56" s="101"/>
      <c r="AX56" s="101"/>
      <c r="AY56" s="104"/>
      <c r="AZ56" s="105"/>
    </row>
    <row r="57" spans="2:52" s="1" customFormat="1" ht="30" customHeight="1" x14ac:dyDescent="0.25">
      <c r="B57" s="120" t="s">
        <v>148</v>
      </c>
      <c r="C57" s="743" t="s">
        <v>104</v>
      </c>
      <c r="D57" s="1082" t="s">
        <v>149</v>
      </c>
      <c r="E57" s="1082"/>
      <c r="F57" s="1082"/>
      <c r="G57" s="1083"/>
      <c r="H57" s="1080" t="s">
        <v>150</v>
      </c>
      <c r="I57" s="1075"/>
      <c r="J57" s="1081"/>
      <c r="K57" s="121">
        <v>23232</v>
      </c>
      <c r="L57" s="886">
        <v>0</v>
      </c>
      <c r="M57" s="447">
        <f>L57</f>
        <v>0</v>
      </c>
      <c r="N57" s="111">
        <f>K57*M57</f>
        <v>0</v>
      </c>
      <c r="O57" s="17"/>
      <c r="P57" s="99"/>
      <c r="Q57" s="100"/>
      <c r="R57" s="100"/>
      <c r="S57" s="408">
        <f>M57</f>
        <v>0</v>
      </c>
      <c r="T57" s="101"/>
      <c r="U57" s="386"/>
      <c r="V57" s="102"/>
      <c r="W57" s="103">
        <f>IF($M57&lt;&gt;0,"X",0)</f>
        <v>0</v>
      </c>
      <c r="X57" s="101">
        <f>IF($M57&lt;&gt;0,"XXX",0)</f>
        <v>0</v>
      </c>
      <c r="Y57" s="101">
        <f>IF($M57&lt;&gt;0,"XXX",0)</f>
        <v>0</v>
      </c>
      <c r="Z57" s="101">
        <f>IF($M57&lt;&gt;0,"XXX",0)</f>
        <v>0</v>
      </c>
      <c r="AA57" s="106"/>
      <c r="AB57" s="105"/>
      <c r="AG57" s="111">
        <v>23232</v>
      </c>
      <c r="AH57" s="689">
        <v>0</v>
      </c>
      <c r="AI57" s="447">
        <f>AH57</f>
        <v>0</v>
      </c>
      <c r="AJ57" s="726">
        <f>AG57*AI57</f>
        <v>0</v>
      </c>
      <c r="AK57" s="725" t="str">
        <f>IF(C57="1.1","02.3.68.1",IF(C57="1.2","02.3.68.2",IF(C57="1.5","02.3.68.5",IF(C57="3.1","02.3.61.1",))))</f>
        <v>02.3.68.2</v>
      </c>
      <c r="AL57" s="111">
        <f>AJ57-N57</f>
        <v>0</v>
      </c>
      <c r="AM57" s="17"/>
      <c r="AN57" s="99"/>
      <c r="AO57" s="100"/>
      <c r="AP57" s="100"/>
      <c r="AQ57" s="408">
        <f>AI57</f>
        <v>0</v>
      </c>
      <c r="AR57" s="101"/>
      <c r="AS57" s="386"/>
      <c r="AT57" s="102"/>
      <c r="AU57" s="103">
        <f>IF(AI57&lt;&gt;0,"X",0)</f>
        <v>0</v>
      </c>
      <c r="AV57" s="101">
        <f>IF(AI57&lt;&gt;0,"XXX",0)</f>
        <v>0</v>
      </c>
      <c r="AW57" s="101">
        <f>IF(AI57&lt;&gt;0,"XXX",0)</f>
        <v>0</v>
      </c>
      <c r="AX57" s="101">
        <f>IF(AI57&lt;&gt;0,"XXX",0)</f>
        <v>0</v>
      </c>
      <c r="AY57" s="106"/>
      <c r="AZ57" s="105"/>
    </row>
    <row r="58" spans="2:52" s="1" customFormat="1" ht="30" hidden="1" customHeight="1" x14ac:dyDescent="0.25">
      <c r="B58" s="120"/>
      <c r="C58" s="873"/>
      <c r="D58" s="873"/>
      <c r="E58" s="873"/>
      <c r="F58" s="873"/>
      <c r="G58" s="122"/>
      <c r="H58" s="116"/>
      <c r="I58" s="117"/>
      <c r="J58" s="578"/>
      <c r="K58" s="121"/>
      <c r="L58" s="880"/>
      <c r="M58" s="447"/>
      <c r="N58" s="111"/>
      <c r="O58" s="17"/>
      <c r="P58" s="107"/>
      <c r="Q58" s="106"/>
      <c r="R58" s="106"/>
      <c r="S58" s="106"/>
      <c r="T58" s="101"/>
      <c r="U58" s="387"/>
      <c r="V58" s="108"/>
      <c r="W58" s="103"/>
      <c r="X58" s="101"/>
      <c r="Y58" s="101"/>
      <c r="Z58" s="101"/>
      <c r="AA58" s="104"/>
      <c r="AB58" s="105"/>
      <c r="AG58" s="111"/>
      <c r="AH58" s="2"/>
      <c r="AI58" s="447"/>
      <c r="AJ58" s="726"/>
      <c r="AK58" s="725"/>
      <c r="AL58" s="111"/>
      <c r="AM58" s="17"/>
      <c r="AN58" s="107"/>
      <c r="AO58" s="106"/>
      <c r="AP58" s="106"/>
      <c r="AQ58" s="106"/>
      <c r="AR58" s="101"/>
      <c r="AS58" s="387"/>
      <c r="AT58" s="108"/>
      <c r="AU58" s="103"/>
      <c r="AV58" s="101"/>
      <c r="AW58" s="101"/>
      <c r="AX58" s="101"/>
      <c r="AY58" s="104"/>
      <c r="AZ58" s="105"/>
    </row>
    <row r="59" spans="2:52" s="1" customFormat="1" ht="30" customHeight="1" thickBot="1" x14ac:dyDescent="0.3">
      <c r="B59" s="120" t="s">
        <v>151</v>
      </c>
      <c r="C59" s="743" t="s">
        <v>104</v>
      </c>
      <c r="D59" s="1082" t="s">
        <v>95</v>
      </c>
      <c r="E59" s="1082"/>
      <c r="F59" s="1082"/>
      <c r="G59" s="1083"/>
      <c r="H59" s="1080" t="s">
        <v>152</v>
      </c>
      <c r="I59" s="1075"/>
      <c r="J59" s="1081"/>
      <c r="K59" s="121">
        <v>3872</v>
      </c>
      <c r="L59" s="886">
        <v>0</v>
      </c>
      <c r="M59" s="447">
        <f>L59</f>
        <v>0</v>
      </c>
      <c r="N59" s="111">
        <f>K59*M59</f>
        <v>0</v>
      </c>
      <c r="O59" s="17"/>
      <c r="P59" s="99"/>
      <c r="Q59" s="106"/>
      <c r="R59" s="106"/>
      <c r="S59" s="106"/>
      <c r="T59" s="101"/>
      <c r="U59" s="386"/>
      <c r="V59" s="102">
        <f>M59</f>
        <v>0</v>
      </c>
      <c r="W59" s="103"/>
      <c r="X59" s="101"/>
      <c r="Y59" s="101"/>
      <c r="Z59" s="101"/>
      <c r="AA59" s="106"/>
      <c r="AB59" s="412"/>
      <c r="AG59" s="111">
        <v>3872</v>
      </c>
      <c r="AH59" s="689">
        <v>0</v>
      </c>
      <c r="AI59" s="447">
        <f>AH59</f>
        <v>0</v>
      </c>
      <c r="AJ59" s="726">
        <f>AG59*AI59</f>
        <v>0</v>
      </c>
      <c r="AK59" s="727" t="str">
        <f>IF(C59="1.1","02.3.68.1",IF(C59="1.2","02.3.68.2",IF(C59="1.5","02.3.68.5",IF(C59="3.1","02.3.61.1",))))</f>
        <v>02.3.68.2</v>
      </c>
      <c r="AL59" s="728">
        <f>AJ59-N59</f>
        <v>0</v>
      </c>
      <c r="AM59" s="17"/>
      <c r="AN59" s="99"/>
      <c r="AO59" s="106"/>
      <c r="AP59" s="106"/>
      <c r="AQ59" s="106"/>
      <c r="AR59" s="101"/>
      <c r="AS59" s="386"/>
      <c r="AT59" s="102">
        <f>AI59</f>
        <v>0</v>
      </c>
      <c r="AU59" s="103"/>
      <c r="AV59" s="101"/>
      <c r="AW59" s="101"/>
      <c r="AX59" s="101"/>
      <c r="AY59" s="106"/>
      <c r="AZ59" s="412"/>
    </row>
    <row r="60" spans="2:52" s="1" customFormat="1" ht="18" thickBot="1" x14ac:dyDescent="0.3">
      <c r="B60" s="130" t="s">
        <v>52</v>
      </c>
      <c r="C60" s="131"/>
      <c r="D60" s="131"/>
      <c r="E60" s="131"/>
      <c r="F60" s="131"/>
      <c r="G60" s="131"/>
      <c r="H60" s="1084" t="str">
        <f>IF($N$14&gt;$F$12,"hodnota není v limitu"," možno ještě rozdělit")</f>
        <v xml:space="preserve"> možno ještě rozdělit</v>
      </c>
      <c r="I60" s="1084"/>
      <c r="J60" s="1084"/>
      <c r="K60" s="890">
        <f>IF($N$14&gt;$F$12," ",M60 )</f>
        <v>0</v>
      </c>
      <c r="L60" s="713"/>
      <c r="M60" s="132">
        <f>F12-N60</f>
        <v>0</v>
      </c>
      <c r="N60" s="61">
        <f>SUM(N15:N59)</f>
        <v>0</v>
      </c>
      <c r="O60" s="651">
        <f>IF(OR(W15&lt;&gt;0,W17&lt;&gt;0,W19&lt;&gt;0,W21&lt;&gt;0,W23&lt;&gt;0,W41&lt;&gt;0,W45&lt;&gt;0,W47&lt;&gt;0,W49&lt;&gt;0,W51&lt;&gt;0,W53&lt;&gt;0,W55&lt;&gt;0,W57&lt;&gt;0),"1",0)</f>
        <v>0</v>
      </c>
      <c r="P60" s="133">
        <v>54000</v>
      </c>
      <c r="Q60" s="134">
        <v>50501</v>
      </c>
      <c r="R60" s="134">
        <v>52601</v>
      </c>
      <c r="S60" s="134">
        <v>52602</v>
      </c>
      <c r="T60" s="134">
        <v>52106</v>
      </c>
      <c r="U60" s="137">
        <v>51212</v>
      </c>
      <c r="V60" s="135">
        <v>51017</v>
      </c>
      <c r="W60" s="136">
        <v>51010</v>
      </c>
      <c r="X60" s="134">
        <v>51610</v>
      </c>
      <c r="Y60" s="134">
        <v>51710</v>
      </c>
      <c r="Z60" s="134">
        <v>51510</v>
      </c>
      <c r="AA60" s="137">
        <v>52510</v>
      </c>
      <c r="AB60" s="138">
        <v>60000</v>
      </c>
      <c r="AG60" s="736">
        <f>IF(AJ14&gt;N60," ",AI60)</f>
        <v>0</v>
      </c>
      <c r="AH60" s="737"/>
      <c r="AI60" s="738">
        <f>N60-AJ60</f>
        <v>0</v>
      </c>
      <c r="AJ60" s="739">
        <f>SUM(AJ15:AJ59)</f>
        <v>0</v>
      </c>
      <c r="AK60" s="740"/>
      <c r="AL60" s="741">
        <f>SUM(AL15:AL59)</f>
        <v>0</v>
      </c>
      <c r="AM60" s="651">
        <f>IF(OR(AU15&lt;&gt;0,AU17&lt;&gt;0,AU19&lt;&gt;0,AU21&lt;&gt;0,AU23&lt;&gt;0,AU41&lt;&gt;0,AU45&lt;&gt;0,AU47&lt;&gt;0,AU49&lt;&gt;0,AU51&lt;&gt;0,AU53&lt;&gt;0,AU55&lt;&gt;0,AU57&lt;&gt;0),"1",0)</f>
        <v>0</v>
      </c>
      <c r="AN60" s="133">
        <v>54000</v>
      </c>
      <c r="AO60" s="134">
        <v>50501</v>
      </c>
      <c r="AP60" s="134">
        <v>52601</v>
      </c>
      <c r="AQ60" s="134">
        <v>52602</v>
      </c>
      <c r="AR60" s="134">
        <v>52106</v>
      </c>
      <c r="AS60" s="137">
        <v>51212</v>
      </c>
      <c r="AT60" s="135">
        <v>51017</v>
      </c>
      <c r="AU60" s="136">
        <v>51010</v>
      </c>
      <c r="AV60" s="134">
        <v>51610</v>
      </c>
      <c r="AW60" s="134">
        <v>51710</v>
      </c>
      <c r="AX60" s="134">
        <v>51510</v>
      </c>
      <c r="AY60" s="137">
        <v>52510</v>
      </c>
      <c r="AZ60" s="138">
        <v>60000</v>
      </c>
    </row>
    <row r="61" spans="2:52" s="1" customFormat="1" ht="21" customHeight="1" thickBot="1" x14ac:dyDescent="0.3">
      <c r="B61" s="632"/>
      <c r="C61" s="633"/>
      <c r="D61" s="634">
        <f>F61+G61+H61</f>
        <v>0</v>
      </c>
      <c r="E61" s="633"/>
      <c r="F61" s="634">
        <f>N15+N17+N19+N21+N25+N29+N31+N33+N35+N37+N39+N41+N49+N51+N53+N55+N57+N59</f>
        <v>0</v>
      </c>
      <c r="G61" s="634">
        <f>N23+N43+N45+N47</f>
        <v>0</v>
      </c>
      <c r="H61" s="634">
        <f>N27</f>
        <v>0</v>
      </c>
      <c r="I61" s="581"/>
      <c r="J61" s="581"/>
      <c r="K61" s="581"/>
      <c r="L61" s="475"/>
      <c r="M61" s="476"/>
      <c r="N61" s="620" t="str">
        <f>IF(N47&gt;F12/2,"šablona na využití ICT překračuje polovinu maximální dotace","")</f>
        <v/>
      </c>
      <c r="O61" s="17"/>
      <c r="P61" s="536">
        <f>SUM(P15:P59)</f>
        <v>0</v>
      </c>
      <c r="Q61" s="537">
        <f>ROUND(SUM(Q15:Q59),2)</f>
        <v>0</v>
      </c>
      <c r="R61" s="537">
        <f>ROUND(SUM(R15:R59),2)</f>
        <v>0</v>
      </c>
      <c r="S61" s="536">
        <f>SUM(S15:S59)</f>
        <v>0</v>
      </c>
      <c r="T61" s="536">
        <f>SUM(T15:T59)</f>
        <v>0</v>
      </c>
      <c r="U61" s="538">
        <f>SUM(U15:U59)</f>
        <v>0</v>
      </c>
      <c r="V61" s="538">
        <f>SUM(V15:V59)</f>
        <v>0</v>
      </c>
      <c r="W61" s="539">
        <f>O60</f>
        <v>0</v>
      </c>
      <c r="X61" s="540">
        <f>IF(W61&gt;0,"XXX",0)</f>
        <v>0</v>
      </c>
      <c r="Y61" s="540">
        <f>X61</f>
        <v>0</v>
      </c>
      <c r="Z61" s="541">
        <f>X61</f>
        <v>0</v>
      </c>
      <c r="AA61" s="542">
        <f>ROUND(SUM(AA15:AA59),0)</f>
        <v>0</v>
      </c>
      <c r="AB61" s="543">
        <f>FLOOR(SUM(AB15:AB59),1)</f>
        <v>0</v>
      </c>
      <c r="AG61" s="729" t="str">
        <f>IF(AJ60&gt;N60,"hodnota převyšuje Rozhodnutí"," možno ještě rozdělit")</f>
        <v xml:space="preserve"> možno ještě rozdělit</v>
      </c>
      <c r="AH61" s="730"/>
      <c r="AI61" s="476"/>
      <c r="AJ61" s="731"/>
      <c r="AK61" s="731"/>
      <c r="AL61" s="620"/>
      <c r="AM61" s="17"/>
      <c r="AN61" s="536">
        <f>SUM(AN15:AN59)</f>
        <v>0</v>
      </c>
      <c r="AO61" s="537">
        <f>ROUND(SUM(AO15:AO59),2)</f>
        <v>0</v>
      </c>
      <c r="AP61" s="537">
        <f>ROUND(SUM(AP15:AP59),2)</f>
        <v>0</v>
      </c>
      <c r="AQ61" s="536">
        <f>SUM(AQ15:AQ59)</f>
        <v>0</v>
      </c>
      <c r="AR61" s="536">
        <f>SUM(AR15:AR59)</f>
        <v>0</v>
      </c>
      <c r="AS61" s="538">
        <f>SUM(AS15:AS59)</f>
        <v>0</v>
      </c>
      <c r="AT61" s="538">
        <f>SUM(AT15:AT59)</f>
        <v>0</v>
      </c>
      <c r="AU61" s="539">
        <f>AM60</f>
        <v>0</v>
      </c>
      <c r="AV61" s="540">
        <f>IF(AU61&gt;0,"XXX",0)</f>
        <v>0</v>
      </c>
      <c r="AW61" s="540">
        <f>AV61</f>
        <v>0</v>
      </c>
      <c r="AX61" s="541">
        <f>AV61</f>
        <v>0</v>
      </c>
      <c r="AY61" s="542">
        <f>ROUND(SUM(AY15:AY59),0)</f>
        <v>0</v>
      </c>
      <c r="AZ61" s="543">
        <f>FLOOR(SUM(AZ15:AZ59),1)</f>
        <v>0</v>
      </c>
    </row>
    <row r="62" spans="2:52" s="1" customFormat="1" ht="18.75" customHeight="1" thickBot="1" x14ac:dyDescent="0.3">
      <c r="B62" s="635"/>
      <c r="C62" s="636"/>
      <c r="D62" s="636"/>
      <c r="E62" s="637"/>
      <c r="F62" s="636"/>
      <c r="G62" s="638"/>
      <c r="H62" s="636"/>
      <c r="I62" s="477"/>
      <c r="J62" s="477"/>
      <c r="K62" s="477"/>
      <c r="L62" s="477"/>
      <c r="M62" s="478"/>
      <c r="N62" s="479"/>
      <c r="O62" s="17"/>
      <c r="P62" s="544" t="str">
        <f>IF(OR(P25&lt;&gt;0,P27&lt;&gt;0),"* Hodnotu součtu za celý projekt navyšte o plánovaný počet DVPP","")</f>
        <v/>
      </c>
      <c r="Q62" s="477"/>
      <c r="R62" s="477"/>
      <c r="S62" s="477"/>
      <c r="T62" s="477"/>
      <c r="U62" s="477"/>
      <c r="V62" s="477"/>
      <c r="W62" s="477"/>
      <c r="X62" s="477"/>
      <c r="Y62" s="477"/>
      <c r="Z62" s="477"/>
      <c r="AA62" s="477"/>
      <c r="AB62" s="545"/>
      <c r="AG62" s="732"/>
      <c r="AH62" s="477"/>
      <c r="AI62" s="478"/>
      <c r="AJ62" s="887" t="str">
        <f>IF(AJ47&gt;F12/2,"šablona na využití ICT překračuje polovinu maximální dotace","")</f>
        <v/>
      </c>
      <c r="AK62" s="733"/>
      <c r="AL62" s="479"/>
      <c r="AM62" s="17"/>
      <c r="AN62" s="704" t="str">
        <f>IF(OR(AN25&lt;&gt;0,AN27&lt;&gt;0,AN29&lt;&gt;0),"* Hodnotu součtu za celý projekt navyšte o plánovaný počet DVPP","")</f>
        <v/>
      </c>
      <c r="AO62" s="477"/>
      <c r="AP62" s="477"/>
      <c r="AQ62" s="477"/>
      <c r="AR62" s="477"/>
      <c r="AS62" s="477"/>
      <c r="AT62" s="477"/>
      <c r="AU62" s="477"/>
      <c r="AV62" s="477"/>
      <c r="AW62" s="477"/>
      <c r="AX62" s="477"/>
      <c r="AY62" s="477"/>
      <c r="AZ62" s="545"/>
    </row>
  </sheetData>
  <sheetProtection algorithmName="SHA-512" hashValue="zxyevm5ULqAq6qqyGKJAeHYo92mkEc392uIJNbGi+WZpwbR2kwPS4uBCW9mwLn0MCi1F8ghbZr3L9JhRN93QRA==" saltValue="bq5swDvhJpg4ekY4SHMp1A==" spinCount="100000" sheet="1" objects="1" scenarios="1"/>
  <mergeCells count="101">
    <mergeCell ref="AX9:AX12"/>
    <mergeCell ref="AY9:AY12"/>
    <mergeCell ref="AZ9:AZ12"/>
    <mergeCell ref="AN13:AT13"/>
    <mergeCell ref="AU13:AY13"/>
    <mergeCell ref="AS9:AS12"/>
    <mergeCell ref="AT9:AT12"/>
    <mergeCell ref="AU9:AU12"/>
    <mergeCell ref="AV9:AV12"/>
    <mergeCell ref="AW9:AW12"/>
    <mergeCell ref="AN9:AN12"/>
    <mergeCell ref="AO9:AO12"/>
    <mergeCell ref="AP9:AP12"/>
    <mergeCell ref="AQ9:AQ12"/>
    <mergeCell ref="AR9:AR12"/>
    <mergeCell ref="AK9:AK13"/>
    <mergeCell ref="AL9:AL13"/>
    <mergeCell ref="F5:G5"/>
    <mergeCell ref="F6:G6"/>
    <mergeCell ref="F7:G7"/>
    <mergeCell ref="AB9:AB12"/>
    <mergeCell ref="Q9:Q12"/>
    <mergeCell ref="W13:AA13"/>
    <mergeCell ref="T9:T12"/>
    <mergeCell ref="U9:U12"/>
    <mergeCell ref="W9:W12"/>
    <mergeCell ref="X9:X12"/>
    <mergeCell ref="Y9:Y12"/>
    <mergeCell ref="Z9:Z12"/>
    <mergeCell ref="R9:R12"/>
    <mergeCell ref="P13:V13"/>
    <mergeCell ref="S9:S12"/>
    <mergeCell ref="V9:V12"/>
    <mergeCell ref="K2:AJ2"/>
    <mergeCell ref="K3:AJ3"/>
    <mergeCell ref="K4:AJ4"/>
    <mergeCell ref="K5:AJ5"/>
    <mergeCell ref="K6:AJ6"/>
    <mergeCell ref="K7:AJ7"/>
    <mergeCell ref="AG9:AG13"/>
    <mergeCell ref="AH9:AH13"/>
    <mergeCell ref="AJ9:AJ13"/>
    <mergeCell ref="F2:G2"/>
    <mergeCell ref="F3:G3"/>
    <mergeCell ref="F4:G4"/>
    <mergeCell ref="H19:J19"/>
    <mergeCell ref="H21:J21"/>
    <mergeCell ref="H23:J23"/>
    <mergeCell ref="B10:G10"/>
    <mergeCell ref="B14:G14"/>
    <mergeCell ref="D15:G15"/>
    <mergeCell ref="D17:G17"/>
    <mergeCell ref="D19:G19"/>
    <mergeCell ref="D21:G21"/>
    <mergeCell ref="D23:G23"/>
    <mergeCell ref="AA9:AA12"/>
    <mergeCell ref="K9:K13"/>
    <mergeCell ref="L9:L13"/>
    <mergeCell ref="P9:P12"/>
    <mergeCell ref="H14:J14"/>
    <mergeCell ref="N9:N13"/>
    <mergeCell ref="H9:J13"/>
    <mergeCell ref="H27:J27"/>
    <mergeCell ref="D37:G37"/>
    <mergeCell ref="H29:J29"/>
    <mergeCell ref="D29:G29"/>
    <mergeCell ref="H31:J31"/>
    <mergeCell ref="H33:J33"/>
    <mergeCell ref="D31:G31"/>
    <mergeCell ref="D33:G33"/>
    <mergeCell ref="H25:J25"/>
    <mergeCell ref="D59:G59"/>
    <mergeCell ref="D35:G35"/>
    <mergeCell ref="D27:G27"/>
    <mergeCell ref="D43:G43"/>
    <mergeCell ref="H60:J60"/>
    <mergeCell ref="H47:J47"/>
    <mergeCell ref="H59:J59"/>
    <mergeCell ref="H55:J55"/>
    <mergeCell ref="H57:J57"/>
    <mergeCell ref="H53:J53"/>
    <mergeCell ref="D55:G55"/>
    <mergeCell ref="D57:G57"/>
    <mergeCell ref="H45:J45"/>
    <mergeCell ref="D45:G45"/>
    <mergeCell ref="D47:G47"/>
    <mergeCell ref="D49:G49"/>
    <mergeCell ref="D51:G51"/>
    <mergeCell ref="D53:G53"/>
    <mergeCell ref="D25:G25"/>
    <mergeCell ref="H15:J15"/>
    <mergeCell ref="H17:J17"/>
    <mergeCell ref="H49:J49"/>
    <mergeCell ref="H51:J51"/>
    <mergeCell ref="H35:J35"/>
    <mergeCell ref="H37:J37"/>
    <mergeCell ref="H39:J39"/>
    <mergeCell ref="H41:J41"/>
    <mergeCell ref="D39:G39"/>
    <mergeCell ref="D41:G41"/>
    <mergeCell ref="H43:J43"/>
  </mergeCells>
  <conditionalFormatting sqref="L17 L29 L15 L19 L21 L27 AH15 AH17 AH19 AH21 AH27 AH29">
    <cfRule type="expression" dxfId="52" priority="15">
      <formula>$E$12="Ano"</formula>
    </cfRule>
  </conditionalFormatting>
  <conditionalFormatting sqref="D12">
    <cfRule type="cellIs" dxfId="51" priority="19" stopIfTrue="1" operator="lessThan">
      <formula>0</formula>
    </cfRule>
    <cfRule type="cellIs" dxfId="50" priority="31" operator="greaterThan">
      <formula>2000</formula>
    </cfRule>
  </conditionalFormatting>
  <conditionalFormatting sqref="H60:N60 H14:N14">
    <cfRule type="expression" dxfId="49" priority="32" stopIfTrue="1">
      <formula>$N$60&gt;$F$12</formula>
    </cfRule>
  </conditionalFormatting>
  <conditionalFormatting sqref="D12">
    <cfRule type="expression" dxfId="48" priority="18">
      <formula>$M$13=1</formula>
    </cfRule>
  </conditionalFormatting>
  <conditionalFormatting sqref="L29">
    <cfRule type="expression" dxfId="47" priority="13">
      <formula>$L$29=1</formula>
    </cfRule>
  </conditionalFormatting>
  <conditionalFormatting sqref="L47 N47">
    <cfRule type="expression" dxfId="46" priority="5">
      <formula>$N47&gt;$F$12/2</formula>
    </cfRule>
  </conditionalFormatting>
  <conditionalFormatting sqref="AG14:AJ14 AL14 AG60:AJ60 AL60 AG61:AH61">
    <cfRule type="expression" dxfId="45" priority="17">
      <formula>$J$3&lt;0</formula>
    </cfRule>
  </conditionalFormatting>
  <conditionalFormatting sqref="AH29">
    <cfRule type="cellIs" dxfId="44" priority="12" operator="equal">
      <formula>1</formula>
    </cfRule>
  </conditionalFormatting>
  <conditionalFormatting sqref="AJ47 AH47">
    <cfRule type="expression" dxfId="43" priority="3">
      <formula>$AJ$47&gt;($F$12/2)</formula>
    </cfRule>
  </conditionalFormatting>
  <conditionalFormatting sqref="K3 K5:K7">
    <cfRule type="cellIs" dxfId="42" priority="1" operator="notEqual">
      <formula>"OK"</formula>
    </cfRule>
  </conditionalFormatting>
  <dataValidations count="7">
    <dataValidation type="whole" allowBlank="1" showInputMessage="1" showErrorMessage="1" sqref="L16 L18 L26:L28 L20 L22:L24 L30:L46 L48:L59 AH16 AH18 AH26:AH28 AH20 AH22:AH24 AH30:AH46 AH48:AH59">
      <formula1>0</formula1>
      <formula2>999999</formula2>
    </dataValidation>
    <dataValidation type="list" allowBlank="1" showInputMessage="1" showErrorMessage="1" sqref="E12">
      <formula1>"Ano,Ne"</formula1>
    </dataValidation>
    <dataValidation type="whole" allowBlank="1" showInputMessage="1" showErrorMessage="1" sqref="L15 L21 L19 L17 AH15 AH21 AH19 AH17">
      <formula1>0</formula1>
      <formula2>1000</formula2>
    </dataValidation>
    <dataValidation type="whole" allowBlank="1" showErrorMessage="1" sqref="L25 AH25">
      <formula1>0</formula1>
      <formula2>999999</formula2>
    </dataValidation>
    <dataValidation type="whole" allowBlank="1" showInputMessage="1" showErrorMessage="1" prompt="nejméně 2" sqref="L29 AH29">
      <formula1>0</formula1>
      <formula2>999999</formula2>
    </dataValidation>
    <dataValidation type="list" allowBlank="1" showInputMessage="1" showErrorMessage="1" error="vyberte možnost z nabídky" prompt="vyberte z nabídky jednu možnost" sqref="D47:G47">
      <formula1>ICT</formula1>
    </dataValidation>
    <dataValidation type="whole" allowBlank="1" showInputMessage="1" showErrorMessage="1" prompt="V názvu aktivity vyberte z nabídky jednu z variant aktivity. _x000a_Aktivitu je možné zvolit nejvýš v hodnotě dosahující poloviny maximální výše dotace pro daný subjekt." sqref="L47 AH47">
      <formula1>0</formula1>
      <formula2>999999</formula2>
    </dataValidation>
  </dataValidations>
  <hyperlinks>
    <hyperlink ref="B1" location="'Úvodní strana'!A1" display="zpět na úvodní stranu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B1:BB51"/>
  <sheetViews>
    <sheetView zoomScaleNormal="100" workbookViewId="0">
      <selection activeCell="H21" sqref="H21:J21"/>
    </sheetView>
  </sheetViews>
  <sheetFormatPr defaultRowHeight="14.25" x14ac:dyDescent="0.25"/>
  <cols>
    <col min="1" max="1" width="1.7109375" style="4" customWidth="1"/>
    <col min="2" max="2" width="7.28515625" style="8" customWidth="1"/>
    <col min="3" max="3" width="3.7109375" style="5" hidden="1" customWidth="1"/>
    <col min="4" max="4" width="17.140625" style="5" customWidth="1"/>
    <col min="5" max="5" width="11.5703125" style="5" customWidth="1"/>
    <col min="6" max="6" width="17.140625" style="5" customWidth="1"/>
    <col min="7" max="7" width="4.7109375" style="5" customWidth="1"/>
    <col min="8" max="8" width="17.140625" style="5" customWidth="1"/>
    <col min="9" max="9" width="16.5703125" style="5" customWidth="1"/>
    <col min="10" max="10" width="23.140625" style="5" customWidth="1"/>
    <col min="11" max="11" width="12.140625" style="4" customWidth="1"/>
    <col min="12" max="12" width="15.28515625" style="5" customWidth="1"/>
    <col min="13" max="13" width="10.140625" style="17" hidden="1" customWidth="1"/>
    <col min="14" max="14" width="14.7109375" style="6" customWidth="1"/>
    <col min="15" max="15" width="2.85546875" style="17" customWidth="1"/>
    <col min="16" max="16" width="8" style="6" customWidth="1"/>
    <col min="17" max="17" width="14.7109375" style="6" customWidth="1"/>
    <col min="18" max="18" width="6.5703125" style="5" hidden="1" customWidth="1"/>
    <col min="19" max="19" width="6.42578125" style="5" hidden="1" customWidth="1"/>
    <col min="20" max="21" width="6.85546875" style="5" hidden="1" customWidth="1"/>
    <col min="22" max="22" width="6.42578125" style="5" hidden="1" customWidth="1"/>
    <col min="23" max="24" width="6.85546875" style="5" hidden="1" customWidth="1"/>
    <col min="25" max="25" width="7.85546875" style="5" hidden="1" customWidth="1"/>
    <col min="26" max="26" width="6.42578125" style="5" hidden="1" customWidth="1"/>
    <col min="27" max="27" width="6.7109375" style="5" hidden="1" customWidth="1"/>
    <col min="28" max="28" width="6.28515625" style="5" hidden="1" customWidth="1"/>
    <col min="29" max="29" width="6.5703125" style="5" hidden="1" customWidth="1"/>
    <col min="30" max="30" width="7.42578125" style="5" hidden="1" customWidth="1"/>
    <col min="31" max="31" width="9.140625" style="4" hidden="1" customWidth="1"/>
    <col min="32" max="32" width="9.140625" style="4"/>
    <col min="33" max="33" width="12.140625" style="4" customWidth="1"/>
    <col min="34" max="34" width="15.28515625" style="4" customWidth="1"/>
    <col min="35" max="35" width="9.140625" style="4" hidden="1" customWidth="1"/>
    <col min="36" max="38" width="14.7109375" style="4" customWidth="1"/>
    <col min="39" max="39" width="3.42578125" style="4" customWidth="1"/>
    <col min="40" max="52" width="9.140625" style="4" hidden="1" customWidth="1"/>
    <col min="53" max="53" width="8" style="4" customWidth="1"/>
    <col min="54" max="54" width="14.7109375" style="4" customWidth="1"/>
    <col min="55" max="16384" width="9.140625" style="4"/>
  </cols>
  <sheetData>
    <row r="1" spans="2:54" ht="15" x14ac:dyDescent="0.25">
      <c r="B1" s="78" t="s">
        <v>32</v>
      </c>
      <c r="C1" s="4"/>
      <c r="D1" s="4"/>
      <c r="E1" s="4"/>
      <c r="F1" s="4"/>
      <c r="R1" s="5" t="s">
        <v>263</v>
      </c>
    </row>
    <row r="2" spans="2:54" ht="30" customHeight="1" x14ac:dyDescent="0.25">
      <c r="B2" s="78"/>
      <c r="C2" s="4"/>
      <c r="D2" s="4"/>
      <c r="E2" s="4"/>
      <c r="F2" s="1184"/>
      <c r="G2" s="1184"/>
      <c r="H2" s="930" t="s">
        <v>282</v>
      </c>
      <c r="I2" s="930" t="s">
        <v>283</v>
      </c>
      <c r="J2" s="930" t="s">
        <v>298</v>
      </c>
      <c r="K2" s="1187" t="s">
        <v>285</v>
      </c>
      <c r="L2" s="1187"/>
      <c r="M2" s="1187"/>
      <c r="N2" s="1187"/>
      <c r="O2" s="1187"/>
      <c r="P2" s="1187"/>
      <c r="Q2" s="1187"/>
      <c r="R2" s="1187"/>
      <c r="S2" s="1187"/>
      <c r="T2" s="1187"/>
      <c r="U2" s="1187"/>
      <c r="V2" s="1187"/>
      <c r="W2" s="1187"/>
      <c r="X2" s="1187"/>
      <c r="Y2" s="1187"/>
      <c r="Z2" s="1187"/>
      <c r="AA2" s="1187"/>
      <c r="AB2" s="1187"/>
      <c r="AC2" s="1187"/>
      <c r="AD2" s="1187"/>
      <c r="AE2" s="1187"/>
      <c r="AF2" s="1187"/>
      <c r="AG2" s="1187"/>
      <c r="AH2" s="1187"/>
    </row>
    <row r="3" spans="2:54" ht="21" customHeight="1" x14ac:dyDescent="0.25">
      <c r="B3" s="78"/>
      <c r="C3" s="4"/>
      <c r="D3" s="4"/>
      <c r="E3" s="4"/>
      <c r="F3" s="1185" t="s">
        <v>293</v>
      </c>
      <c r="G3" s="1185"/>
      <c r="H3" s="746">
        <f>N42</f>
        <v>0</v>
      </c>
      <c r="I3" s="746">
        <f>AJ42</f>
        <v>0</v>
      </c>
      <c r="J3" s="748">
        <f>H3-I3</f>
        <v>0</v>
      </c>
      <c r="K3" s="1186" t="str">
        <f>IF(J3&gt;=0,"OK","nelze navýšit dotaci subjektu")</f>
        <v>OK</v>
      </c>
      <c r="L3" s="1186"/>
      <c r="M3" s="1186"/>
      <c r="N3" s="1186"/>
      <c r="O3" s="1186"/>
      <c r="P3" s="1186"/>
      <c r="Q3" s="1186"/>
      <c r="R3" s="1186"/>
      <c r="S3" s="1186"/>
      <c r="T3" s="1186"/>
      <c r="U3" s="1186"/>
      <c r="V3" s="1186"/>
      <c r="W3" s="1186"/>
      <c r="X3" s="1186"/>
      <c r="Y3" s="1186"/>
      <c r="Z3" s="1186"/>
      <c r="AA3" s="1186"/>
      <c r="AB3" s="1186"/>
      <c r="AC3" s="1186"/>
      <c r="AD3" s="1186"/>
      <c r="AE3" s="1186"/>
      <c r="AF3" s="1186"/>
      <c r="AG3" s="1186"/>
      <c r="AH3" s="1186"/>
      <c r="AI3" s="932"/>
    </row>
    <row r="4" spans="2:54" ht="21" customHeight="1" x14ac:dyDescent="0.25">
      <c r="B4" s="78"/>
      <c r="C4" s="4"/>
      <c r="D4" s="4"/>
      <c r="E4" s="4"/>
      <c r="F4" s="1016" t="s">
        <v>288</v>
      </c>
      <c r="G4" s="1016"/>
      <c r="H4" s="911">
        <f>SUMIFS(N15:N41,$C15:$C41,"1.1")</f>
        <v>0</v>
      </c>
      <c r="I4" s="911">
        <f>SUMIFS(AJ15:AJ41,$C15:$C41,"1.1")</f>
        <v>0</v>
      </c>
      <c r="J4" s="912">
        <f t="shared" ref="J4:J7" si="0">H4-I4</f>
        <v>0</v>
      </c>
      <c r="K4" s="1012" t="str">
        <f>IF(Souhrn!G5&lt;0,CONCATENATE("je překročena celková částka SC za všechny subjekty (navýšeno u: ",IF(Souhrn!H5&lt;&gt;0,"MŠ - ",""),IF(Souhrn!I5&lt;&gt;0,"ZŠ - ",""),IF(Souhrn!J5&lt;&gt;0,"ŠD - ",""),IF(Souhrn!K5&lt;&gt;0,"ŠK - ",""),IF(Souhrn!L5&lt;&gt;0,"SVČ - ",""),IF(Souhrn!M5&lt;&gt;0,"ZUŠ - ",""),")"),"OK")</f>
        <v>OK</v>
      </c>
      <c r="L4" s="1012"/>
      <c r="M4" s="1012"/>
      <c r="N4" s="1012"/>
      <c r="O4" s="1012"/>
      <c r="P4" s="1012"/>
      <c r="Q4" s="1012"/>
      <c r="R4" s="1012"/>
      <c r="S4" s="1012"/>
      <c r="T4" s="1012"/>
      <c r="U4" s="1012"/>
      <c r="V4" s="1012"/>
      <c r="W4" s="1012"/>
      <c r="X4" s="1012"/>
      <c r="Y4" s="1012"/>
      <c r="Z4" s="1012"/>
      <c r="AA4" s="1012"/>
      <c r="AB4" s="1012"/>
      <c r="AC4" s="1012"/>
      <c r="AD4" s="1012"/>
      <c r="AE4" s="1012"/>
      <c r="AF4" s="1012"/>
      <c r="AG4" s="1012"/>
      <c r="AH4" s="1012"/>
      <c r="AI4" s="916"/>
      <c r="AJ4" s="916"/>
    </row>
    <row r="5" spans="2:54" ht="21" customHeight="1" x14ac:dyDescent="0.25">
      <c r="B5" s="78"/>
      <c r="C5" s="4"/>
      <c r="D5" s="4"/>
      <c r="E5" s="4"/>
      <c r="F5" s="1185" t="s">
        <v>289</v>
      </c>
      <c r="G5" s="1185"/>
      <c r="H5" s="746">
        <f>SUMIFS(N15:N41,$C15:$C41,"1.2")</f>
        <v>0</v>
      </c>
      <c r="I5" s="746">
        <f>SUMIFS(AJ15:AJ41,$C15:$C41,"1.2")</f>
        <v>0</v>
      </c>
      <c r="J5" s="748">
        <f t="shared" si="0"/>
        <v>0</v>
      </c>
      <c r="K5" s="1186" t="str">
        <f>IF(Souhrn!G6&lt;0,CONCATENATE("je překročena celková částka SC za všechny subjekty (navýšeno u: ",IF(Souhrn!H6&lt;&gt;0,"MŠ - ",""),IF(Souhrn!I6&lt;&gt;0,"ZŠ - ",""),IF(Souhrn!J6&lt;&gt;0,"ŠD - ",""),IF(Souhrn!K6&lt;&gt;0,"ŠK - ",""),IF(Souhrn!L6&lt;&gt;0,"SVČ - ",""),IF(Souhrn!M6&lt;&gt;0,"ZUŠ - ",""),")"),"OK")</f>
        <v>OK</v>
      </c>
      <c r="L5" s="1186"/>
      <c r="M5" s="1186"/>
      <c r="N5" s="1186"/>
      <c r="O5" s="1186"/>
      <c r="P5" s="1186"/>
      <c r="Q5" s="1186"/>
      <c r="R5" s="1186"/>
      <c r="S5" s="1186"/>
      <c r="T5" s="1186"/>
      <c r="U5" s="1186"/>
      <c r="V5" s="1186"/>
      <c r="W5" s="1186"/>
      <c r="X5" s="1186"/>
      <c r="Y5" s="1186"/>
      <c r="Z5" s="1186"/>
      <c r="AA5" s="1186"/>
      <c r="AB5" s="1186"/>
      <c r="AC5" s="1186"/>
      <c r="AD5" s="1186"/>
      <c r="AE5" s="1186"/>
      <c r="AF5" s="1186"/>
      <c r="AG5" s="1186"/>
      <c r="AH5" s="1186"/>
      <c r="AI5" s="932"/>
    </row>
    <row r="6" spans="2:54" ht="21" customHeight="1" x14ac:dyDescent="0.25">
      <c r="B6" s="78"/>
      <c r="C6" s="4"/>
      <c r="D6" s="4"/>
      <c r="E6" s="4"/>
      <c r="F6" s="1188" t="s">
        <v>290</v>
      </c>
      <c r="G6" s="1188"/>
      <c r="H6" s="923">
        <f>SUMIFS(N15:N41,$C15:$C41,"1.5")</f>
        <v>0</v>
      </c>
      <c r="I6" s="923">
        <f>SUMIFS(AJ15:AJ41,$C15:$C41,"1.5")</f>
        <v>0</v>
      </c>
      <c r="J6" s="924">
        <f t="shared" si="0"/>
        <v>0</v>
      </c>
      <c r="K6" s="1189" t="str">
        <f>IF(Souhrn!G7&lt;0,CONCATENATE("je překročena celková částka SC za všechny subjekty (navýšeno u: ",IF(Souhrn!H7&lt;&gt;0,"MŠ - ",""),IF(Souhrn!I7&lt;&gt;0,"ZŠ - ",""),IF(Souhrn!J7&lt;&gt;0,"ŠD - ",""),IF(Souhrn!K7&lt;&gt;0,"ŠK - ",""),IF(Souhrn!L7&lt;&gt;0,"SVČ - ",""),IF(Souhrn!M7&lt;&gt;0,"ZUŠ - ",""),")"),"OK")</f>
        <v>OK</v>
      </c>
      <c r="L6" s="1189"/>
      <c r="M6" s="1189"/>
      <c r="N6" s="1189"/>
      <c r="O6" s="1189"/>
      <c r="P6" s="1189"/>
      <c r="Q6" s="1189"/>
      <c r="R6" s="1189"/>
      <c r="S6" s="1189"/>
      <c r="T6" s="1189"/>
      <c r="U6" s="1189"/>
      <c r="V6" s="1189"/>
      <c r="W6" s="1189"/>
      <c r="X6" s="1189"/>
      <c r="Y6" s="1189"/>
      <c r="Z6" s="1189"/>
      <c r="AA6" s="1189"/>
      <c r="AB6" s="1189"/>
      <c r="AC6" s="1189"/>
      <c r="AD6" s="1189"/>
      <c r="AE6" s="1189"/>
      <c r="AF6" s="1189"/>
      <c r="AG6" s="1189"/>
      <c r="AH6" s="1189"/>
    </row>
    <row r="7" spans="2:54" ht="21" customHeight="1" x14ac:dyDescent="0.25">
      <c r="B7" s="78"/>
      <c r="C7" s="4"/>
      <c r="D7" s="4"/>
      <c r="E7" s="4"/>
      <c r="F7" s="1185" t="s">
        <v>291</v>
      </c>
      <c r="G7" s="1185"/>
      <c r="H7" s="746">
        <f>SUMIFS(N15:N41,$C15:$C41,"3.1")</f>
        <v>0</v>
      </c>
      <c r="I7" s="746">
        <f>SUMIFS(AJ15:AJ41,$C15:$C41,"3.1")</f>
        <v>0</v>
      </c>
      <c r="J7" s="748">
        <f t="shared" si="0"/>
        <v>0</v>
      </c>
      <c r="K7" s="1186" t="str">
        <f>IF(Souhrn!G8&lt;0,CONCATENATE("je překročena celková částka SC za všechny subjekty (navýšeno u: ",IF(Souhrn!H8&lt;&gt;0,"MŠ - ",""),IF(Souhrn!I8&lt;&gt;0,"ZŠ - ",""),IF(Souhrn!J8&lt;&gt;0,"ŠD - ",""),IF(Souhrn!K8&lt;&gt;0,"ŠK - ",""),IF(Souhrn!L8&lt;&gt;0,"SVČ - ",""),IF(Souhrn!M8&lt;&gt;0,"ZUŠ - ",""),")"),"OK")</f>
        <v>OK</v>
      </c>
      <c r="L7" s="1186"/>
      <c r="M7" s="1186"/>
      <c r="N7" s="1186"/>
      <c r="O7" s="1186"/>
      <c r="P7" s="1186"/>
      <c r="Q7" s="1186"/>
      <c r="R7" s="1186"/>
      <c r="S7" s="1186"/>
      <c r="T7" s="1186"/>
      <c r="U7" s="1186"/>
      <c r="V7" s="1186"/>
      <c r="W7" s="1186"/>
      <c r="X7" s="1186"/>
      <c r="Y7" s="1186"/>
      <c r="Z7" s="1186"/>
      <c r="AA7" s="1186"/>
      <c r="AB7" s="1186"/>
      <c r="AC7" s="1186"/>
      <c r="AD7" s="1186"/>
      <c r="AE7" s="1186"/>
      <c r="AF7" s="1186"/>
      <c r="AG7" s="1186"/>
      <c r="AH7" s="1186"/>
    </row>
    <row r="8" spans="2:54" ht="15.75" thickBot="1" x14ac:dyDescent="0.3">
      <c r="B8" s="78"/>
      <c r="C8" s="4"/>
      <c r="D8" s="4"/>
      <c r="E8" s="4"/>
      <c r="F8" s="4"/>
    </row>
    <row r="9" spans="2:54" ht="9.75" customHeight="1" x14ac:dyDescent="0.25">
      <c r="B9" s="141"/>
      <c r="C9" s="142"/>
      <c r="D9" s="142"/>
      <c r="E9" s="142"/>
      <c r="F9" s="142"/>
      <c r="G9" s="142"/>
      <c r="H9" s="1172" t="s">
        <v>33</v>
      </c>
      <c r="I9" s="1173"/>
      <c r="J9" s="1174"/>
      <c r="K9" s="1152" t="s">
        <v>21</v>
      </c>
      <c r="L9" s="1155" t="s">
        <v>321</v>
      </c>
      <c r="M9" s="568">
        <v>100000</v>
      </c>
      <c r="N9" s="1158" t="s">
        <v>22</v>
      </c>
      <c r="P9" s="1138" t="s">
        <v>267</v>
      </c>
      <c r="Q9" s="1139"/>
      <c r="R9" s="1150" t="s">
        <v>11</v>
      </c>
      <c r="S9" s="1132" t="s">
        <v>0</v>
      </c>
      <c r="T9" s="1132" t="s">
        <v>1</v>
      </c>
      <c r="U9" s="1132" t="s">
        <v>97</v>
      </c>
      <c r="V9" s="1132" t="s">
        <v>98</v>
      </c>
      <c r="W9" s="1132" t="s">
        <v>99</v>
      </c>
      <c r="X9" s="1132" t="s">
        <v>100</v>
      </c>
      <c r="Y9" s="1148" t="s">
        <v>4</v>
      </c>
      <c r="Z9" s="1132" t="s">
        <v>5</v>
      </c>
      <c r="AA9" s="1132" t="s">
        <v>6</v>
      </c>
      <c r="AB9" s="1132" t="s">
        <v>7</v>
      </c>
      <c r="AC9" s="1134" t="s">
        <v>8</v>
      </c>
      <c r="AD9" s="1136" t="s">
        <v>3</v>
      </c>
      <c r="AG9" s="1152" t="s">
        <v>21</v>
      </c>
      <c r="AH9" s="1155" t="s">
        <v>322</v>
      </c>
      <c r="AI9" s="749">
        <v>100000</v>
      </c>
      <c r="AJ9" s="1158" t="s">
        <v>22</v>
      </c>
      <c r="AK9" s="1158" t="s">
        <v>280</v>
      </c>
      <c r="AL9" s="1158" t="s">
        <v>281</v>
      </c>
      <c r="AM9" s="17"/>
      <c r="AN9" s="1150" t="s">
        <v>11</v>
      </c>
      <c r="AO9" s="1132" t="s">
        <v>0</v>
      </c>
      <c r="AP9" s="1132" t="s">
        <v>1</v>
      </c>
      <c r="AQ9" s="1132" t="s">
        <v>97</v>
      </c>
      <c r="AR9" s="1132" t="s">
        <v>98</v>
      </c>
      <c r="AS9" s="1132" t="s">
        <v>99</v>
      </c>
      <c r="AT9" s="1132" t="s">
        <v>100</v>
      </c>
      <c r="AU9" s="1148" t="s">
        <v>4</v>
      </c>
      <c r="AV9" s="1132" t="s">
        <v>5</v>
      </c>
      <c r="AW9" s="1132" t="s">
        <v>6</v>
      </c>
      <c r="AX9" s="1132" t="s">
        <v>7</v>
      </c>
      <c r="AY9" s="1134" t="s">
        <v>8</v>
      </c>
      <c r="AZ9" s="1136" t="s">
        <v>3</v>
      </c>
      <c r="BA9" s="1138" t="s">
        <v>267</v>
      </c>
      <c r="BB9" s="1139"/>
    </row>
    <row r="10" spans="2:54" ht="25.5" customHeight="1" x14ac:dyDescent="0.25">
      <c r="B10" s="1181" t="s">
        <v>44</v>
      </c>
      <c r="C10" s="1182"/>
      <c r="D10" s="1182"/>
      <c r="E10" s="1182"/>
      <c r="F10" s="1182"/>
      <c r="G10" s="1183"/>
      <c r="H10" s="1175"/>
      <c r="I10" s="1176"/>
      <c r="J10" s="1177"/>
      <c r="K10" s="1153"/>
      <c r="L10" s="1156"/>
      <c r="M10" s="568">
        <v>1800</v>
      </c>
      <c r="N10" s="1159"/>
      <c r="P10" s="1140"/>
      <c r="Q10" s="1141"/>
      <c r="R10" s="1151"/>
      <c r="S10" s="1133"/>
      <c r="T10" s="1133"/>
      <c r="U10" s="1133"/>
      <c r="V10" s="1133"/>
      <c r="W10" s="1133"/>
      <c r="X10" s="1133"/>
      <c r="Y10" s="1149"/>
      <c r="Z10" s="1133"/>
      <c r="AA10" s="1133"/>
      <c r="AB10" s="1133"/>
      <c r="AC10" s="1135"/>
      <c r="AD10" s="1137"/>
      <c r="AG10" s="1153"/>
      <c r="AH10" s="1156"/>
      <c r="AI10" s="568">
        <v>1800</v>
      </c>
      <c r="AJ10" s="1159"/>
      <c r="AK10" s="1159"/>
      <c r="AL10" s="1159"/>
      <c r="AM10" s="17"/>
      <c r="AN10" s="1151"/>
      <c r="AO10" s="1133"/>
      <c r="AP10" s="1133"/>
      <c r="AQ10" s="1133"/>
      <c r="AR10" s="1133"/>
      <c r="AS10" s="1133"/>
      <c r="AT10" s="1133"/>
      <c r="AU10" s="1149"/>
      <c r="AV10" s="1133"/>
      <c r="AW10" s="1133"/>
      <c r="AX10" s="1133"/>
      <c r="AY10" s="1135"/>
      <c r="AZ10" s="1137"/>
      <c r="BA10" s="1140"/>
      <c r="BB10" s="1141"/>
    </row>
    <row r="11" spans="2:54" s="5" customFormat="1" ht="41.25" customHeight="1" thickBot="1" x14ac:dyDescent="0.35">
      <c r="B11" s="318"/>
      <c r="C11" s="319"/>
      <c r="D11" s="431" t="s">
        <v>320</v>
      </c>
      <c r="E11" s="431" t="s">
        <v>27</v>
      </c>
      <c r="F11" s="893" t="s">
        <v>16</v>
      </c>
      <c r="G11" s="321"/>
      <c r="H11" s="1175"/>
      <c r="I11" s="1176"/>
      <c r="J11" s="1177"/>
      <c r="K11" s="1153"/>
      <c r="L11" s="1156"/>
      <c r="M11" s="569">
        <f>IF(SUM($Y$15:$Y$41)&lt;&gt;0,1,0)</f>
        <v>0</v>
      </c>
      <c r="N11" s="1159"/>
      <c r="O11" s="17"/>
      <c r="P11" s="1142"/>
      <c r="Q11" s="1143"/>
      <c r="R11" s="1151"/>
      <c r="S11" s="1133"/>
      <c r="T11" s="1133"/>
      <c r="U11" s="1133"/>
      <c r="V11" s="1133"/>
      <c r="W11" s="1133"/>
      <c r="X11" s="1133"/>
      <c r="Y11" s="1149"/>
      <c r="Z11" s="1133"/>
      <c r="AA11" s="1133"/>
      <c r="AB11" s="1133"/>
      <c r="AC11" s="1135"/>
      <c r="AD11" s="1137"/>
      <c r="AG11" s="1153"/>
      <c r="AH11" s="1156"/>
      <c r="AI11" s="570">
        <f>IF(SUM(AU15:AU41)&lt;&gt;0,1,0)</f>
        <v>0</v>
      </c>
      <c r="AJ11" s="1159"/>
      <c r="AK11" s="1159"/>
      <c r="AL11" s="1159"/>
      <c r="AM11" s="17"/>
      <c r="AN11" s="1151"/>
      <c r="AO11" s="1133"/>
      <c r="AP11" s="1133"/>
      <c r="AQ11" s="1133"/>
      <c r="AR11" s="1133"/>
      <c r="AS11" s="1133"/>
      <c r="AT11" s="1133"/>
      <c r="AU11" s="1149"/>
      <c r="AV11" s="1133"/>
      <c r="AW11" s="1133"/>
      <c r="AX11" s="1133"/>
      <c r="AY11" s="1135"/>
      <c r="AZ11" s="1137"/>
      <c r="BA11" s="1142"/>
      <c r="BB11" s="1143"/>
    </row>
    <row r="12" spans="2:54" s="7" customFormat="1" ht="28.5" customHeight="1" x14ac:dyDescent="0.3">
      <c r="B12" s="318"/>
      <c r="C12" s="319"/>
      <c r="D12" s="883">
        <v>0</v>
      </c>
      <c r="E12" s="884" t="s">
        <v>28</v>
      </c>
      <c r="F12" s="894">
        <f>IF(M13&gt;5000000,5000000,M13)</f>
        <v>0</v>
      </c>
      <c r="G12" s="322"/>
      <c r="H12" s="1175"/>
      <c r="I12" s="1176"/>
      <c r="J12" s="1177"/>
      <c r="K12" s="1153"/>
      <c r="L12" s="1156"/>
      <c r="M12" s="570">
        <f>IF((D12=0),IF(N42&gt;0,1,0),0)</f>
        <v>0</v>
      </c>
      <c r="N12" s="1159"/>
      <c r="O12" s="17"/>
      <c r="P12" s="652" t="s">
        <v>268</v>
      </c>
      <c r="Q12" s="652" t="s">
        <v>269</v>
      </c>
      <c r="R12" s="1151"/>
      <c r="S12" s="1133"/>
      <c r="T12" s="1133"/>
      <c r="U12" s="1133"/>
      <c r="V12" s="1133"/>
      <c r="W12" s="1133"/>
      <c r="X12" s="1133"/>
      <c r="Y12" s="1149"/>
      <c r="Z12" s="1133"/>
      <c r="AA12" s="1133"/>
      <c r="AB12" s="1133"/>
      <c r="AC12" s="1135"/>
      <c r="AD12" s="1137"/>
      <c r="AG12" s="1153"/>
      <c r="AH12" s="1156"/>
      <c r="AI12" s="570">
        <f>IF((D12=0),IF(AJ42&gt;0,1,0),0)</f>
        <v>0</v>
      </c>
      <c r="AJ12" s="1159"/>
      <c r="AK12" s="1159"/>
      <c r="AL12" s="1159"/>
      <c r="AM12" s="17"/>
      <c r="AN12" s="1151"/>
      <c r="AO12" s="1133"/>
      <c r="AP12" s="1133"/>
      <c r="AQ12" s="1133"/>
      <c r="AR12" s="1133"/>
      <c r="AS12" s="1133"/>
      <c r="AT12" s="1133"/>
      <c r="AU12" s="1149"/>
      <c r="AV12" s="1133"/>
      <c r="AW12" s="1133"/>
      <c r="AX12" s="1133"/>
      <c r="AY12" s="1135"/>
      <c r="AZ12" s="1137"/>
      <c r="BA12" s="652" t="s">
        <v>268</v>
      </c>
      <c r="BB12" s="652" t="s">
        <v>269</v>
      </c>
    </row>
    <row r="13" spans="2:54" s="1" customFormat="1" ht="18" customHeight="1" thickBot="1" x14ac:dyDescent="0.3">
      <c r="B13" s="318"/>
      <c r="C13" s="320"/>
      <c r="D13" s="320"/>
      <c r="E13" s="320"/>
      <c r="F13" s="320"/>
      <c r="G13" s="322"/>
      <c r="H13" s="1178"/>
      <c r="I13" s="1179"/>
      <c r="J13" s="1180"/>
      <c r="K13" s="1154"/>
      <c r="L13" s="1157"/>
      <c r="M13" s="564">
        <f>IF(D12&gt;0,M9+D12*M10,0)</f>
        <v>0</v>
      </c>
      <c r="N13" s="1160"/>
      <c r="O13" s="18"/>
      <c r="P13" s="653"/>
      <c r="Q13" s="653"/>
      <c r="R13" s="1144" t="s">
        <v>10</v>
      </c>
      <c r="S13" s="1145"/>
      <c r="T13" s="1145"/>
      <c r="U13" s="1145"/>
      <c r="V13" s="1145"/>
      <c r="W13" s="1145"/>
      <c r="X13" s="1146"/>
      <c r="Y13" s="1147" t="s">
        <v>9</v>
      </c>
      <c r="Z13" s="1145"/>
      <c r="AA13" s="1145"/>
      <c r="AB13" s="1145"/>
      <c r="AC13" s="1146"/>
      <c r="AD13" s="323" t="s">
        <v>2</v>
      </c>
      <c r="AG13" s="1154"/>
      <c r="AH13" s="1157"/>
      <c r="AI13" s="564">
        <f>IF(D12&gt;0,AI9+D12*AI10,0)</f>
        <v>0</v>
      </c>
      <c r="AJ13" s="1160"/>
      <c r="AK13" s="1159"/>
      <c r="AL13" s="1159"/>
      <c r="AM13" s="18"/>
      <c r="AN13" s="1144" t="s">
        <v>10</v>
      </c>
      <c r="AO13" s="1145"/>
      <c r="AP13" s="1145"/>
      <c r="AQ13" s="1145"/>
      <c r="AR13" s="1145"/>
      <c r="AS13" s="1145"/>
      <c r="AT13" s="1146"/>
      <c r="AU13" s="1147" t="s">
        <v>9</v>
      </c>
      <c r="AV13" s="1145"/>
      <c r="AW13" s="1145"/>
      <c r="AX13" s="1145"/>
      <c r="AY13" s="1146"/>
      <c r="AZ13" s="323" t="s">
        <v>2</v>
      </c>
      <c r="BA13" s="653"/>
      <c r="BB13" s="653"/>
    </row>
    <row r="14" spans="2:54" s="1" customFormat="1" ht="18" thickBot="1" x14ac:dyDescent="0.3">
      <c r="B14" s="1161" t="s">
        <v>53</v>
      </c>
      <c r="C14" s="1162"/>
      <c r="D14" s="1162"/>
      <c r="E14" s="1162"/>
      <c r="F14" s="1162"/>
      <c r="G14" s="1162"/>
      <c r="H14" s="1163" t="str">
        <f>H42</f>
        <v xml:space="preserve"> možno ještě rozdělit</v>
      </c>
      <c r="I14" s="1163"/>
      <c r="J14" s="1163"/>
      <c r="K14" s="896">
        <f>K42</f>
        <v>0</v>
      </c>
      <c r="L14" s="714"/>
      <c r="M14" s="359">
        <f>M42</f>
        <v>0</v>
      </c>
      <c r="N14" s="360">
        <f>N42</f>
        <v>0</v>
      </c>
      <c r="O14" s="18"/>
      <c r="P14" s="654"/>
      <c r="Q14" s="654">
        <f>Q42</f>
        <v>0</v>
      </c>
      <c r="R14" s="361">
        <v>54000</v>
      </c>
      <c r="S14" s="362">
        <v>50501</v>
      </c>
      <c r="T14" s="362">
        <v>52601</v>
      </c>
      <c r="U14" s="362">
        <v>52602</v>
      </c>
      <c r="V14" s="362">
        <v>52106</v>
      </c>
      <c r="W14" s="388">
        <v>51212</v>
      </c>
      <c r="X14" s="363">
        <v>51017</v>
      </c>
      <c r="Y14" s="364">
        <v>51010</v>
      </c>
      <c r="Z14" s="365">
        <v>51610</v>
      </c>
      <c r="AA14" s="365">
        <v>51710</v>
      </c>
      <c r="AB14" s="365">
        <v>51510</v>
      </c>
      <c r="AC14" s="366">
        <v>52510</v>
      </c>
      <c r="AD14" s="367">
        <v>60000</v>
      </c>
      <c r="AG14" s="750">
        <f>AG42</f>
        <v>0</v>
      </c>
      <c r="AH14" s="714"/>
      <c r="AI14" s="359">
        <f>AI42</f>
        <v>0</v>
      </c>
      <c r="AJ14" s="360">
        <f>AJ42</f>
        <v>0</v>
      </c>
      <c r="AK14" s="751"/>
      <c r="AL14" s="752">
        <f>AL42</f>
        <v>0</v>
      </c>
      <c r="AM14" s="18"/>
      <c r="AN14" s="361">
        <v>54000</v>
      </c>
      <c r="AO14" s="362">
        <v>50501</v>
      </c>
      <c r="AP14" s="362">
        <v>52601</v>
      </c>
      <c r="AQ14" s="362">
        <v>52602</v>
      </c>
      <c r="AR14" s="362">
        <v>52106</v>
      </c>
      <c r="AS14" s="388">
        <v>51212</v>
      </c>
      <c r="AT14" s="363">
        <v>51017</v>
      </c>
      <c r="AU14" s="364">
        <v>51010</v>
      </c>
      <c r="AV14" s="365">
        <v>51610</v>
      </c>
      <c r="AW14" s="365">
        <v>51710</v>
      </c>
      <c r="AX14" s="365">
        <v>51510</v>
      </c>
      <c r="AY14" s="366">
        <v>52510</v>
      </c>
      <c r="AZ14" s="367">
        <v>60000</v>
      </c>
      <c r="BA14" s="654"/>
      <c r="BB14" s="654">
        <f>BB42</f>
        <v>0</v>
      </c>
    </row>
    <row r="15" spans="2:54" s="1" customFormat="1" ht="30" customHeight="1" thickBot="1" x14ac:dyDescent="0.3">
      <c r="B15" s="349" t="s">
        <v>153</v>
      </c>
      <c r="C15" s="418" t="s">
        <v>104</v>
      </c>
      <c r="D15" s="1168" t="s">
        <v>154</v>
      </c>
      <c r="E15" s="1168"/>
      <c r="F15" s="1168"/>
      <c r="G15" s="1170"/>
      <c r="H15" s="1167" t="s">
        <v>36</v>
      </c>
      <c r="I15" s="1168"/>
      <c r="J15" s="1169"/>
      <c r="K15" s="350">
        <v>3617</v>
      </c>
      <c r="L15" s="885">
        <v>0</v>
      </c>
      <c r="M15" s="451">
        <f>IF($E$12="Ano",0,L15)</f>
        <v>0</v>
      </c>
      <c r="N15" s="346">
        <f>K15*M15</f>
        <v>0</v>
      </c>
      <c r="O15" s="17"/>
      <c r="P15" s="666">
        <f>L15+ŠK!L15</f>
        <v>0</v>
      </c>
      <c r="Q15" s="655">
        <f>N15+ŠK!N15</f>
        <v>0</v>
      </c>
      <c r="R15" s="324"/>
      <c r="S15" s="325">
        <f>M15*1/120</f>
        <v>0</v>
      </c>
      <c r="T15" s="325"/>
      <c r="U15" s="325"/>
      <c r="V15" s="326"/>
      <c r="W15" s="389"/>
      <c r="X15" s="327"/>
      <c r="Y15" s="328">
        <f>IF($M15&lt;&gt;0,"X",0)</f>
        <v>0</v>
      </c>
      <c r="Z15" s="326">
        <f>IF($M15&lt;&gt;0,"XXX",0)</f>
        <v>0</v>
      </c>
      <c r="AA15" s="326">
        <f>IF($M15&lt;&gt;0,"XXX",0)</f>
        <v>0</v>
      </c>
      <c r="AB15" s="326">
        <f>IF($M15&lt;&gt;0,"XXX",0)</f>
        <v>0</v>
      </c>
      <c r="AC15" s="329"/>
      <c r="AD15" s="330"/>
      <c r="AG15" s="346">
        <v>3617</v>
      </c>
      <c r="AH15" s="684">
        <v>0</v>
      </c>
      <c r="AI15" s="451">
        <f>IF(E12="Ano",0,AH15)</f>
        <v>0</v>
      </c>
      <c r="AJ15" s="753">
        <f>AG15*AI15</f>
        <v>0</v>
      </c>
      <c r="AK15" s="754" t="str">
        <f>IF(C15="1.1","02.3.68.1",IF(C15="1.2","02.3.68.2",IF(C15="1.5","02.3.68.5",IF(C15="3.1","02.3.61.1",))))</f>
        <v>02.3.68.2</v>
      </c>
      <c r="AL15" s="346">
        <f>AJ15-N15</f>
        <v>0</v>
      </c>
      <c r="AM15" s="17"/>
      <c r="AN15" s="324"/>
      <c r="AO15" s="325">
        <f>AI15*1/120</f>
        <v>0</v>
      </c>
      <c r="AP15" s="325"/>
      <c r="AQ15" s="325"/>
      <c r="AR15" s="326"/>
      <c r="AS15" s="389"/>
      <c r="AT15" s="327"/>
      <c r="AU15" s="328">
        <f>IF(AI15&lt;&gt;0,"X",0)</f>
        <v>0</v>
      </c>
      <c r="AV15" s="326">
        <f>IF(AI15&lt;&gt;0,"XXX",0)</f>
        <v>0</v>
      </c>
      <c r="AW15" s="326">
        <f>IF(AI15&lt;&gt;0,"XXX",0)</f>
        <v>0</v>
      </c>
      <c r="AX15" s="326">
        <f>IF(AI15&lt;&gt;0,"XXX",0)</f>
        <v>0</v>
      </c>
      <c r="AY15" s="329"/>
      <c r="AZ15" s="330"/>
      <c r="BA15" s="666">
        <f>AH15+ŠK!AH15</f>
        <v>0</v>
      </c>
      <c r="BB15" s="655">
        <f>AJ15+ŠK!AJ15</f>
        <v>0</v>
      </c>
    </row>
    <row r="16" spans="2:54" s="1" customFormat="1" ht="30" hidden="1" customHeight="1" thickBot="1" x14ac:dyDescent="0.3">
      <c r="B16" s="351"/>
      <c r="C16" s="352"/>
      <c r="D16" s="352"/>
      <c r="E16" s="352"/>
      <c r="F16" s="352"/>
      <c r="G16" s="585"/>
      <c r="H16" s="353"/>
      <c r="I16" s="354"/>
      <c r="J16" s="355"/>
      <c r="K16" s="356"/>
      <c r="L16" s="879"/>
      <c r="M16" s="452"/>
      <c r="N16" s="347"/>
      <c r="O16" s="17"/>
      <c r="P16" s="667"/>
      <c r="Q16" s="656"/>
      <c r="R16" s="331"/>
      <c r="S16" s="332"/>
      <c r="T16" s="332"/>
      <c r="U16" s="332"/>
      <c r="V16" s="333"/>
      <c r="W16" s="390"/>
      <c r="X16" s="334"/>
      <c r="Y16" s="335"/>
      <c r="Z16" s="333"/>
      <c r="AA16" s="333"/>
      <c r="AB16" s="333"/>
      <c r="AC16" s="336"/>
      <c r="AD16" s="337"/>
      <c r="AG16" s="347"/>
      <c r="AH16" s="3"/>
      <c r="AI16" s="452"/>
      <c r="AJ16" s="755"/>
      <c r="AK16" s="756"/>
      <c r="AL16" s="348"/>
      <c r="AM16" s="17"/>
      <c r="AN16" s="331"/>
      <c r="AO16" s="332"/>
      <c r="AP16" s="332"/>
      <c r="AQ16" s="332"/>
      <c r="AR16" s="333"/>
      <c r="AS16" s="390"/>
      <c r="AT16" s="334"/>
      <c r="AU16" s="335"/>
      <c r="AV16" s="333"/>
      <c r="AW16" s="333"/>
      <c r="AX16" s="333"/>
      <c r="AY16" s="336"/>
      <c r="AZ16" s="337"/>
      <c r="BA16" s="667"/>
      <c r="BB16" s="656"/>
    </row>
    <row r="17" spans="2:54" s="1" customFormat="1" ht="30" customHeight="1" thickBot="1" x14ac:dyDescent="0.3">
      <c r="B17" s="357" t="s">
        <v>155</v>
      </c>
      <c r="C17" s="418" t="s">
        <v>104</v>
      </c>
      <c r="D17" s="1165" t="s">
        <v>156</v>
      </c>
      <c r="E17" s="1165"/>
      <c r="F17" s="1165"/>
      <c r="G17" s="1171"/>
      <c r="H17" s="1164" t="s">
        <v>37</v>
      </c>
      <c r="I17" s="1165"/>
      <c r="J17" s="1166"/>
      <c r="K17" s="358">
        <v>5871</v>
      </c>
      <c r="L17" s="886">
        <v>0</v>
      </c>
      <c r="M17" s="453">
        <f>IF($E$12="Ano",0,L17)</f>
        <v>0</v>
      </c>
      <c r="N17" s="348">
        <f>K17*M17</f>
        <v>0</v>
      </c>
      <c r="O17" s="17"/>
      <c r="P17" s="666">
        <f>L17+ŠK!L17</f>
        <v>0</v>
      </c>
      <c r="Q17" s="655">
        <f>N17+ŠK!N17</f>
        <v>0</v>
      </c>
      <c r="R17" s="338"/>
      <c r="S17" s="339">
        <f>M17*1/120</f>
        <v>0</v>
      </c>
      <c r="T17" s="339"/>
      <c r="U17" s="339"/>
      <c r="V17" s="340"/>
      <c r="W17" s="391"/>
      <c r="X17" s="341"/>
      <c r="Y17" s="342">
        <f>IF($M17&lt;&gt;0,"X",0)</f>
        <v>0</v>
      </c>
      <c r="Z17" s="340">
        <f>IF($M17&lt;&gt;0,"XXX",0)</f>
        <v>0</v>
      </c>
      <c r="AA17" s="340">
        <f>IF($M17&lt;&gt;0,"XXX",0)</f>
        <v>0</v>
      </c>
      <c r="AB17" s="340">
        <f>IF($M17&lt;&gt;0,"XXX",0)</f>
        <v>0</v>
      </c>
      <c r="AC17" s="343"/>
      <c r="AD17" s="344"/>
      <c r="AG17" s="348">
        <v>5871</v>
      </c>
      <c r="AH17" s="689">
        <v>0</v>
      </c>
      <c r="AI17" s="453">
        <f>IF(E12="Ano",0,AH17)</f>
        <v>0</v>
      </c>
      <c r="AJ17" s="757">
        <f>AG17*AI17</f>
        <v>0</v>
      </c>
      <c r="AK17" s="756" t="str">
        <f>IF(C17="1.1","02.3.68.1",IF(C17="1.2","02.3.68.2",IF(C17="1.5","02.3.68.5",IF(C17="3.1","02.3.61.1",))))</f>
        <v>02.3.68.2</v>
      </c>
      <c r="AL17" s="348">
        <f>AJ17-N17</f>
        <v>0</v>
      </c>
      <c r="AM17" s="17"/>
      <c r="AN17" s="338"/>
      <c r="AO17" s="339">
        <f>AI17*1/120</f>
        <v>0</v>
      </c>
      <c r="AP17" s="339"/>
      <c r="AQ17" s="339"/>
      <c r="AR17" s="340"/>
      <c r="AS17" s="391"/>
      <c r="AT17" s="341"/>
      <c r="AU17" s="342">
        <f>IF(AI17&lt;&gt;0,"X",0)</f>
        <v>0</v>
      </c>
      <c r="AV17" s="340">
        <f>IF(AI17&lt;&gt;0,"XXX",0)</f>
        <v>0</v>
      </c>
      <c r="AW17" s="340">
        <f>IF(AI17&lt;&gt;0,"XXX",0)</f>
        <v>0</v>
      </c>
      <c r="AX17" s="340">
        <f>IF(AI17&lt;&gt;0,"XXX",0)</f>
        <v>0</v>
      </c>
      <c r="AY17" s="343"/>
      <c r="AZ17" s="344"/>
      <c r="BA17" s="666">
        <f>AH17+ŠK!AH17</f>
        <v>0</v>
      </c>
      <c r="BB17" s="655">
        <f>AJ17+ŠK!AJ17</f>
        <v>0</v>
      </c>
    </row>
    <row r="18" spans="2:54" s="1" customFormat="1" ht="30" hidden="1" customHeight="1" thickBot="1" x14ac:dyDescent="0.3">
      <c r="B18" s="357"/>
      <c r="C18" s="874"/>
      <c r="D18" s="874"/>
      <c r="E18" s="874"/>
      <c r="F18" s="874"/>
      <c r="G18" s="354"/>
      <c r="H18" s="353"/>
      <c r="I18" s="354"/>
      <c r="J18" s="589"/>
      <c r="K18" s="358"/>
      <c r="L18" s="880"/>
      <c r="M18" s="452"/>
      <c r="N18" s="348"/>
      <c r="O18" s="17"/>
      <c r="P18" s="668"/>
      <c r="Q18" s="657"/>
      <c r="R18" s="338"/>
      <c r="S18" s="339"/>
      <c r="T18" s="339"/>
      <c r="U18" s="339"/>
      <c r="V18" s="340"/>
      <c r="W18" s="391"/>
      <c r="X18" s="341"/>
      <c r="Y18" s="342"/>
      <c r="Z18" s="340"/>
      <c r="AA18" s="340"/>
      <c r="AB18" s="340"/>
      <c r="AC18" s="343"/>
      <c r="AD18" s="344"/>
      <c r="AG18" s="348"/>
      <c r="AH18" s="2"/>
      <c r="AI18" s="452"/>
      <c r="AJ18" s="757"/>
      <c r="AK18" s="756"/>
      <c r="AL18" s="348"/>
      <c r="AM18" s="17"/>
      <c r="AN18" s="338"/>
      <c r="AO18" s="339"/>
      <c r="AP18" s="339"/>
      <c r="AQ18" s="339"/>
      <c r="AR18" s="340"/>
      <c r="AS18" s="391"/>
      <c r="AT18" s="341"/>
      <c r="AU18" s="342"/>
      <c r="AV18" s="340"/>
      <c r="AW18" s="340"/>
      <c r="AX18" s="340"/>
      <c r="AY18" s="343"/>
      <c r="AZ18" s="344"/>
      <c r="BA18" s="668"/>
      <c r="BB18" s="657"/>
    </row>
    <row r="19" spans="2:54" s="1" customFormat="1" ht="30" customHeight="1" thickBot="1" x14ac:dyDescent="0.3">
      <c r="B19" s="357" t="s">
        <v>157</v>
      </c>
      <c r="C19" s="418" t="s">
        <v>104</v>
      </c>
      <c r="D19" s="1165" t="s">
        <v>158</v>
      </c>
      <c r="E19" s="1165"/>
      <c r="F19" s="1165"/>
      <c r="G19" s="1171"/>
      <c r="H19" s="1164" t="s">
        <v>39</v>
      </c>
      <c r="I19" s="1165"/>
      <c r="J19" s="1166"/>
      <c r="K19" s="358">
        <v>4849</v>
      </c>
      <c r="L19" s="886">
        <v>0</v>
      </c>
      <c r="M19" s="453">
        <f>IF($E$12="Ano",0,L19)</f>
        <v>0</v>
      </c>
      <c r="N19" s="348">
        <f>K19*M19</f>
        <v>0</v>
      </c>
      <c r="O19" s="17"/>
      <c r="P19" s="666">
        <f>L19+ŠK!L19</f>
        <v>0</v>
      </c>
      <c r="Q19" s="655">
        <f>N19+ŠK!N19</f>
        <v>0</v>
      </c>
      <c r="R19" s="338"/>
      <c r="S19" s="339">
        <f>M19*1/24</f>
        <v>0</v>
      </c>
      <c r="T19" s="339"/>
      <c r="U19" s="339"/>
      <c r="V19" s="340"/>
      <c r="W19" s="391"/>
      <c r="X19" s="341"/>
      <c r="Y19" s="342">
        <f>IF($M19&lt;&gt;0,"X",0)</f>
        <v>0</v>
      </c>
      <c r="Z19" s="340">
        <f>IF($M19&lt;&gt;0,"XXX",0)</f>
        <v>0</v>
      </c>
      <c r="AA19" s="340">
        <f>IF($M19&lt;&gt;0,"XXX",0)</f>
        <v>0</v>
      </c>
      <c r="AB19" s="340">
        <f>IF($M19&lt;&gt;0,"XXX",0)</f>
        <v>0</v>
      </c>
      <c r="AC19" s="343"/>
      <c r="AD19" s="344"/>
      <c r="AG19" s="348">
        <v>4849</v>
      </c>
      <c r="AH19" s="689">
        <v>0</v>
      </c>
      <c r="AI19" s="453">
        <f>IF(E12="Ano",0,AH19)</f>
        <v>0</v>
      </c>
      <c r="AJ19" s="757">
        <f>AG19*AI19</f>
        <v>0</v>
      </c>
      <c r="AK19" s="756" t="str">
        <f>IF(C19="1.1","02.3.68.1",IF(C19="1.2","02.3.68.2",IF(C19="1.5","02.3.68.5",IF(C19="3.1","02.3.61.1",))))</f>
        <v>02.3.68.2</v>
      </c>
      <c r="AL19" s="348">
        <f>AJ19-N19</f>
        <v>0</v>
      </c>
      <c r="AM19" s="17"/>
      <c r="AN19" s="338"/>
      <c r="AO19" s="339">
        <f>AI19*1/24</f>
        <v>0</v>
      </c>
      <c r="AP19" s="339"/>
      <c r="AQ19" s="339"/>
      <c r="AR19" s="340"/>
      <c r="AS19" s="391"/>
      <c r="AT19" s="341"/>
      <c r="AU19" s="342">
        <f>IF(AI19&lt;&gt;0,"X",0)</f>
        <v>0</v>
      </c>
      <c r="AV19" s="340">
        <f>IF(AI19&lt;&gt;0,"XXX",0)</f>
        <v>0</v>
      </c>
      <c r="AW19" s="340">
        <f>IF(AI19&lt;&gt;0,"XXX",0)</f>
        <v>0</v>
      </c>
      <c r="AX19" s="340">
        <f>IF(AI19&lt;&gt;0,"XXX",0)</f>
        <v>0</v>
      </c>
      <c r="AY19" s="343"/>
      <c r="AZ19" s="344"/>
      <c r="BA19" s="666">
        <f>AH19+ŠK!AH19</f>
        <v>0</v>
      </c>
      <c r="BB19" s="655">
        <f>AJ19+ŠK!AJ19</f>
        <v>0</v>
      </c>
    </row>
    <row r="20" spans="2:54" s="1" customFormat="1" ht="30" hidden="1" customHeight="1" thickBot="1" x14ac:dyDescent="0.3">
      <c r="B20" s="357"/>
      <c r="C20" s="874"/>
      <c r="D20" s="874"/>
      <c r="E20" s="874"/>
      <c r="F20" s="874"/>
      <c r="G20" s="354"/>
      <c r="H20" s="353"/>
      <c r="I20" s="354"/>
      <c r="J20" s="589"/>
      <c r="K20" s="358"/>
      <c r="L20" s="880"/>
      <c r="M20" s="454"/>
      <c r="N20" s="348"/>
      <c r="O20" s="17"/>
      <c r="P20" s="668"/>
      <c r="Q20" s="657"/>
      <c r="R20" s="338"/>
      <c r="S20" s="339"/>
      <c r="T20" s="339"/>
      <c r="U20" s="339"/>
      <c r="V20" s="340"/>
      <c r="W20" s="391"/>
      <c r="X20" s="341"/>
      <c r="Y20" s="342"/>
      <c r="Z20" s="340"/>
      <c r="AA20" s="340"/>
      <c r="AB20" s="340"/>
      <c r="AC20" s="343"/>
      <c r="AD20" s="344"/>
      <c r="AG20" s="348"/>
      <c r="AH20" s="2"/>
      <c r="AI20" s="454"/>
      <c r="AJ20" s="757"/>
      <c r="AK20" s="756"/>
      <c r="AL20" s="348"/>
      <c r="AM20" s="17"/>
      <c r="AN20" s="338"/>
      <c r="AO20" s="339"/>
      <c r="AP20" s="339"/>
      <c r="AQ20" s="339"/>
      <c r="AR20" s="340"/>
      <c r="AS20" s="391"/>
      <c r="AT20" s="341"/>
      <c r="AU20" s="342"/>
      <c r="AV20" s="340"/>
      <c r="AW20" s="340"/>
      <c r="AX20" s="340"/>
      <c r="AY20" s="343"/>
      <c r="AZ20" s="344"/>
      <c r="BA20" s="668"/>
      <c r="BB20" s="657"/>
    </row>
    <row r="21" spans="2:54" s="1" customFormat="1" ht="30" customHeight="1" thickBot="1" x14ac:dyDescent="0.3">
      <c r="B21" s="357" t="s">
        <v>159</v>
      </c>
      <c r="C21" s="418" t="s">
        <v>104</v>
      </c>
      <c r="D21" s="1165" t="s">
        <v>255</v>
      </c>
      <c r="E21" s="1165"/>
      <c r="F21" s="1165"/>
      <c r="G21" s="1171"/>
      <c r="H21" s="1164" t="s">
        <v>35</v>
      </c>
      <c r="I21" s="1165"/>
      <c r="J21" s="1166"/>
      <c r="K21" s="358">
        <v>3480</v>
      </c>
      <c r="L21" s="886">
        <v>0</v>
      </c>
      <c r="M21" s="453">
        <f>L21</f>
        <v>0</v>
      </c>
      <c r="N21" s="348">
        <f>K21*M21</f>
        <v>0</v>
      </c>
      <c r="O21" s="17"/>
      <c r="P21" s="666">
        <f>L21+ŠK!L21</f>
        <v>0</v>
      </c>
      <c r="Q21" s="655">
        <f>N21+ŠK!N21</f>
        <v>0</v>
      </c>
      <c r="R21" s="338">
        <f>IF(M21&lt;&gt;0,"*",0)</f>
        <v>0</v>
      </c>
      <c r="S21" s="339"/>
      <c r="T21" s="339"/>
      <c r="U21" s="339"/>
      <c r="V21" s="340"/>
      <c r="W21" s="391"/>
      <c r="X21" s="341"/>
      <c r="Y21" s="342"/>
      <c r="Z21" s="340"/>
      <c r="AA21" s="340"/>
      <c r="AB21" s="340"/>
      <c r="AC21" s="345">
        <f>M21/2</f>
        <v>0</v>
      </c>
      <c r="AD21" s="344">
        <f>M21/3</f>
        <v>0</v>
      </c>
      <c r="AG21" s="348">
        <v>3480</v>
      </c>
      <c r="AH21" s="689">
        <v>0</v>
      </c>
      <c r="AI21" s="453">
        <f>AH21</f>
        <v>0</v>
      </c>
      <c r="AJ21" s="757">
        <f>AG21*AI21</f>
        <v>0</v>
      </c>
      <c r="AK21" s="756" t="str">
        <f>IF(C21="1.1","02.3.68.1",IF(C21="1.2","02.3.68.2",IF(C21="1.5","02.3.68.5",IF(C21="3.1","02.3.61.1",))))</f>
        <v>02.3.68.2</v>
      </c>
      <c r="AL21" s="348">
        <f>AJ21-N21</f>
        <v>0</v>
      </c>
      <c r="AM21" s="17"/>
      <c r="AN21" s="338">
        <f>IF(AI21&lt;&gt;0,"*",0)</f>
        <v>0</v>
      </c>
      <c r="AO21" s="339"/>
      <c r="AP21" s="339"/>
      <c r="AQ21" s="339"/>
      <c r="AR21" s="340"/>
      <c r="AS21" s="391"/>
      <c r="AT21" s="341"/>
      <c r="AU21" s="342"/>
      <c r="AV21" s="340"/>
      <c r="AW21" s="340"/>
      <c r="AX21" s="340"/>
      <c r="AY21" s="345">
        <f>AI21/2</f>
        <v>0</v>
      </c>
      <c r="AZ21" s="344">
        <f>AI21/3</f>
        <v>0</v>
      </c>
      <c r="BA21" s="666">
        <f>AH21+ŠK!AH21</f>
        <v>0</v>
      </c>
      <c r="BB21" s="655">
        <f>AJ21+ŠK!AJ21</f>
        <v>0</v>
      </c>
    </row>
    <row r="22" spans="2:54" s="1" customFormat="1" ht="30" hidden="1" customHeight="1" thickBot="1" x14ac:dyDescent="0.3">
      <c r="B22" s="357"/>
      <c r="C22" s="874"/>
      <c r="D22" s="874"/>
      <c r="E22" s="874"/>
      <c r="F22" s="874"/>
      <c r="G22" s="354"/>
      <c r="H22" s="353"/>
      <c r="I22" s="354"/>
      <c r="J22" s="589"/>
      <c r="K22" s="358"/>
      <c r="L22" s="880"/>
      <c r="M22" s="454"/>
      <c r="N22" s="348"/>
      <c r="O22" s="17"/>
      <c r="P22" s="668"/>
      <c r="Q22" s="657"/>
      <c r="R22" s="338"/>
      <c r="S22" s="339"/>
      <c r="T22" s="339"/>
      <c r="U22" s="339"/>
      <c r="V22" s="340"/>
      <c r="W22" s="391"/>
      <c r="X22" s="341"/>
      <c r="Y22" s="342"/>
      <c r="Z22" s="340"/>
      <c r="AA22" s="340"/>
      <c r="AB22" s="340"/>
      <c r="AC22" s="343"/>
      <c r="AD22" s="344"/>
      <c r="AG22" s="348"/>
      <c r="AH22" s="2"/>
      <c r="AI22" s="454"/>
      <c r="AJ22" s="757"/>
      <c r="AK22" s="756"/>
      <c r="AL22" s="348"/>
      <c r="AM22" s="17"/>
      <c r="AN22" s="338"/>
      <c r="AO22" s="339"/>
      <c r="AP22" s="339"/>
      <c r="AQ22" s="339"/>
      <c r="AR22" s="340"/>
      <c r="AS22" s="391"/>
      <c r="AT22" s="341"/>
      <c r="AU22" s="342"/>
      <c r="AV22" s="340"/>
      <c r="AW22" s="340"/>
      <c r="AX22" s="340"/>
      <c r="AY22" s="343"/>
      <c r="AZ22" s="344"/>
      <c r="BA22" s="668"/>
      <c r="BB22" s="657"/>
    </row>
    <row r="23" spans="2:54" s="1" customFormat="1" ht="30" customHeight="1" thickBot="1" x14ac:dyDescent="0.3">
      <c r="B23" s="357" t="s">
        <v>160</v>
      </c>
      <c r="C23" s="745" t="s">
        <v>279</v>
      </c>
      <c r="D23" s="1165" t="s">
        <v>260</v>
      </c>
      <c r="E23" s="1165"/>
      <c r="F23" s="1165"/>
      <c r="G23" s="1171"/>
      <c r="H23" s="1164" t="s">
        <v>35</v>
      </c>
      <c r="I23" s="1165"/>
      <c r="J23" s="1166"/>
      <c r="K23" s="358">
        <v>3480</v>
      </c>
      <c r="L23" s="886">
        <v>0</v>
      </c>
      <c r="M23" s="453">
        <f>IF($E$12="Ano",0,L23)</f>
        <v>0</v>
      </c>
      <c r="N23" s="348">
        <f>K23*M23</f>
        <v>0</v>
      </c>
      <c r="O23" s="17"/>
      <c r="P23" s="666">
        <f>L23+ŠK!L23</f>
        <v>0</v>
      </c>
      <c r="Q23" s="655">
        <f>N23+ŠK!N23</f>
        <v>0</v>
      </c>
      <c r="R23" s="338">
        <f>IF(M23&lt;&gt;0,"*",0)</f>
        <v>0</v>
      </c>
      <c r="S23" s="339"/>
      <c r="T23" s="339"/>
      <c r="U23" s="339"/>
      <c r="V23" s="340"/>
      <c r="W23" s="391"/>
      <c r="X23" s="341"/>
      <c r="Y23" s="342"/>
      <c r="Z23" s="340"/>
      <c r="AA23" s="340"/>
      <c r="AB23" s="340"/>
      <c r="AC23" s="345">
        <f>M23/2</f>
        <v>0</v>
      </c>
      <c r="AD23" s="344">
        <f>M23/3</f>
        <v>0</v>
      </c>
      <c r="AG23" s="348">
        <v>3480</v>
      </c>
      <c r="AH23" s="689">
        <v>0</v>
      </c>
      <c r="AI23" s="453">
        <f>IF(E12="Ano",0,AH23)</f>
        <v>0</v>
      </c>
      <c r="AJ23" s="757">
        <f>AG23*AI23</f>
        <v>0</v>
      </c>
      <c r="AK23" s="756" t="str">
        <f>IF(C23="1.1","02.3.68.1",IF(C23="1.2","02.3.68.2",IF(C23="1.5","02.3.68.5",IF(C23="3.1","02.3.61.1",))))</f>
        <v>02.3.61.1</v>
      </c>
      <c r="AL23" s="348">
        <f>AJ23-N23</f>
        <v>0</v>
      </c>
      <c r="AM23" s="17"/>
      <c r="AN23" s="338">
        <f>IF(AI23&lt;&gt;0,"*",0)</f>
        <v>0</v>
      </c>
      <c r="AO23" s="339"/>
      <c r="AP23" s="339"/>
      <c r="AQ23" s="339"/>
      <c r="AR23" s="340"/>
      <c r="AS23" s="391"/>
      <c r="AT23" s="341"/>
      <c r="AU23" s="342"/>
      <c r="AV23" s="340"/>
      <c r="AW23" s="340"/>
      <c r="AX23" s="340"/>
      <c r="AY23" s="345">
        <f>AI23/2</f>
        <v>0</v>
      </c>
      <c r="AZ23" s="344">
        <f>AI23/3</f>
        <v>0</v>
      </c>
      <c r="BA23" s="666">
        <f>AH23+ŠK!AH23</f>
        <v>0</v>
      </c>
      <c r="BB23" s="655">
        <f>AJ23+ŠK!AJ23</f>
        <v>0</v>
      </c>
    </row>
    <row r="24" spans="2:54" s="1" customFormat="1" ht="30" hidden="1" customHeight="1" thickBot="1" x14ac:dyDescent="0.3">
      <c r="B24" s="357"/>
      <c r="C24" s="874"/>
      <c r="D24" s="874"/>
      <c r="E24" s="874"/>
      <c r="F24" s="874"/>
      <c r="G24" s="354"/>
      <c r="H24" s="353"/>
      <c r="I24" s="354"/>
      <c r="J24" s="589"/>
      <c r="K24" s="358"/>
      <c r="L24" s="880"/>
      <c r="M24" s="454"/>
      <c r="N24" s="348"/>
      <c r="O24" s="17"/>
      <c r="P24" s="668"/>
      <c r="Q24" s="657"/>
      <c r="R24" s="338"/>
      <c r="S24" s="339"/>
      <c r="T24" s="339"/>
      <c r="U24" s="339"/>
      <c r="V24" s="340"/>
      <c r="W24" s="391"/>
      <c r="X24" s="341"/>
      <c r="Y24" s="342"/>
      <c r="Z24" s="340"/>
      <c r="AA24" s="340"/>
      <c r="AB24" s="340"/>
      <c r="AC24" s="345"/>
      <c r="AD24" s="344"/>
      <c r="AG24" s="348"/>
      <c r="AH24" s="2"/>
      <c r="AI24" s="454"/>
      <c r="AJ24" s="757"/>
      <c r="AK24" s="756"/>
      <c r="AL24" s="348"/>
      <c r="AM24" s="17"/>
      <c r="AN24" s="338"/>
      <c r="AO24" s="339"/>
      <c r="AP24" s="339"/>
      <c r="AQ24" s="339"/>
      <c r="AR24" s="340"/>
      <c r="AS24" s="391"/>
      <c r="AT24" s="341"/>
      <c r="AU24" s="342"/>
      <c r="AV24" s="340"/>
      <c r="AW24" s="340"/>
      <c r="AX24" s="340"/>
      <c r="AY24" s="345"/>
      <c r="AZ24" s="344"/>
      <c r="BA24" s="668"/>
      <c r="BB24" s="657"/>
    </row>
    <row r="25" spans="2:54" s="1" customFormat="1" ht="30" customHeight="1" thickBot="1" x14ac:dyDescent="0.3">
      <c r="B25" s="357" t="s">
        <v>161</v>
      </c>
      <c r="C25" s="418" t="s">
        <v>104</v>
      </c>
      <c r="D25" s="1165" t="s">
        <v>162</v>
      </c>
      <c r="E25" s="1165"/>
      <c r="F25" s="1165"/>
      <c r="G25" s="1171"/>
      <c r="H25" s="1164" t="s">
        <v>163</v>
      </c>
      <c r="I25" s="1165"/>
      <c r="J25" s="1166"/>
      <c r="K25" s="358">
        <v>8456</v>
      </c>
      <c r="L25" s="886">
        <v>0</v>
      </c>
      <c r="M25" s="453">
        <f>L25</f>
        <v>0</v>
      </c>
      <c r="N25" s="348">
        <f>K25*M25</f>
        <v>0</v>
      </c>
      <c r="O25" s="17"/>
      <c r="P25" s="666">
        <f>L25+ŠK!L25</f>
        <v>0</v>
      </c>
      <c r="Q25" s="655">
        <f>N25+ŠK!N25</f>
        <v>0</v>
      </c>
      <c r="R25" s="338">
        <f>M25*3</f>
        <v>0</v>
      </c>
      <c r="S25" s="339"/>
      <c r="T25" s="339"/>
      <c r="U25" s="339"/>
      <c r="V25" s="340"/>
      <c r="W25" s="391"/>
      <c r="X25" s="341"/>
      <c r="Y25" s="342"/>
      <c r="Z25" s="340"/>
      <c r="AA25" s="340"/>
      <c r="AB25" s="340"/>
      <c r="AC25" s="345">
        <f>R25</f>
        <v>0</v>
      </c>
      <c r="AD25" s="344">
        <f>R25/2</f>
        <v>0</v>
      </c>
      <c r="AG25" s="348">
        <v>8456</v>
      </c>
      <c r="AH25" s="689">
        <v>0</v>
      </c>
      <c r="AI25" s="453">
        <f>AH25</f>
        <v>0</v>
      </c>
      <c r="AJ25" s="757">
        <f>AG25*AI25</f>
        <v>0</v>
      </c>
      <c r="AK25" s="756" t="str">
        <f>IF(C25="1.1","02.3.68.1",IF(C25="1.2","02.3.68.2",IF(C25="1.5","02.3.68.5",IF(C25="3.1","02.3.61.1",))))</f>
        <v>02.3.68.2</v>
      </c>
      <c r="AL25" s="348">
        <f>AJ25-N25</f>
        <v>0</v>
      </c>
      <c r="AM25" s="17"/>
      <c r="AN25" s="338">
        <f>AI25*3</f>
        <v>0</v>
      </c>
      <c r="AO25" s="339"/>
      <c r="AP25" s="339"/>
      <c r="AQ25" s="339"/>
      <c r="AR25" s="340"/>
      <c r="AS25" s="391"/>
      <c r="AT25" s="341"/>
      <c r="AU25" s="342"/>
      <c r="AV25" s="340"/>
      <c r="AW25" s="340"/>
      <c r="AX25" s="340"/>
      <c r="AY25" s="345">
        <f>AN25</f>
        <v>0</v>
      </c>
      <c r="AZ25" s="344">
        <f>AN25/2</f>
        <v>0</v>
      </c>
      <c r="BA25" s="666">
        <f>AH25+ŠK!AH25</f>
        <v>0</v>
      </c>
      <c r="BB25" s="655">
        <f>AJ25+ŠK!AJ25</f>
        <v>0</v>
      </c>
    </row>
    <row r="26" spans="2:54" s="1" customFormat="1" ht="30" hidden="1" customHeight="1" thickBot="1" x14ac:dyDescent="0.3">
      <c r="B26" s="357"/>
      <c r="C26" s="874"/>
      <c r="D26" s="874"/>
      <c r="E26" s="874"/>
      <c r="F26" s="874"/>
      <c r="G26" s="354"/>
      <c r="H26" s="353"/>
      <c r="I26" s="354"/>
      <c r="J26" s="589"/>
      <c r="K26" s="358"/>
      <c r="L26" s="880"/>
      <c r="M26" s="454"/>
      <c r="N26" s="348"/>
      <c r="O26" s="17"/>
      <c r="P26" s="668"/>
      <c r="Q26" s="657"/>
      <c r="R26" s="338"/>
      <c r="S26" s="339"/>
      <c r="T26" s="339"/>
      <c r="U26" s="339"/>
      <c r="V26" s="340"/>
      <c r="W26" s="391"/>
      <c r="X26" s="341"/>
      <c r="Y26" s="342"/>
      <c r="Z26" s="340"/>
      <c r="AA26" s="340"/>
      <c r="AB26" s="340"/>
      <c r="AC26" s="345"/>
      <c r="AD26" s="344"/>
      <c r="AG26" s="348"/>
      <c r="AH26" s="2"/>
      <c r="AI26" s="454"/>
      <c r="AJ26" s="757"/>
      <c r="AK26" s="756"/>
      <c r="AL26" s="348"/>
      <c r="AM26" s="17"/>
      <c r="AN26" s="338"/>
      <c r="AO26" s="339"/>
      <c r="AP26" s="339"/>
      <c r="AQ26" s="339"/>
      <c r="AR26" s="340"/>
      <c r="AS26" s="391"/>
      <c r="AT26" s="341"/>
      <c r="AU26" s="342"/>
      <c r="AV26" s="340"/>
      <c r="AW26" s="340"/>
      <c r="AX26" s="340"/>
      <c r="AY26" s="345"/>
      <c r="AZ26" s="344"/>
      <c r="BA26" s="668"/>
      <c r="BB26" s="657"/>
    </row>
    <row r="27" spans="2:54" s="1" customFormat="1" ht="30" customHeight="1" thickBot="1" x14ac:dyDescent="0.3">
      <c r="B27" s="357" t="s">
        <v>164</v>
      </c>
      <c r="C27" s="418" t="s">
        <v>104</v>
      </c>
      <c r="D27" s="1165" t="s">
        <v>74</v>
      </c>
      <c r="E27" s="1165"/>
      <c r="F27" s="1165"/>
      <c r="G27" s="1171"/>
      <c r="H27" s="1164" t="s">
        <v>122</v>
      </c>
      <c r="I27" s="1165"/>
      <c r="J27" s="1166"/>
      <c r="K27" s="358">
        <v>9010</v>
      </c>
      <c r="L27" s="886">
        <v>0</v>
      </c>
      <c r="M27" s="453">
        <f>L27</f>
        <v>0</v>
      </c>
      <c r="N27" s="348">
        <f>K27*M27</f>
        <v>0</v>
      </c>
      <c r="O27" s="17"/>
      <c r="P27" s="666">
        <f>L27+ŠK!L27</f>
        <v>0</v>
      </c>
      <c r="Q27" s="655">
        <f>N27+ŠK!N27</f>
        <v>0</v>
      </c>
      <c r="R27" s="338">
        <f>2*M27</f>
        <v>0</v>
      </c>
      <c r="S27" s="339"/>
      <c r="T27" s="339"/>
      <c r="U27" s="339"/>
      <c r="V27" s="340"/>
      <c r="W27" s="391"/>
      <c r="X27" s="341"/>
      <c r="Y27" s="342"/>
      <c r="Z27" s="340"/>
      <c r="AA27" s="340"/>
      <c r="AB27" s="340"/>
      <c r="AC27" s="345">
        <f t="shared" ref="AC27" si="1">R27</f>
        <v>0</v>
      </c>
      <c r="AD27" s="344">
        <f>R27/2</f>
        <v>0</v>
      </c>
      <c r="AG27" s="348">
        <v>9010</v>
      </c>
      <c r="AH27" s="689">
        <v>0</v>
      </c>
      <c r="AI27" s="453">
        <f>AH27</f>
        <v>0</v>
      </c>
      <c r="AJ27" s="757">
        <f>AG27*AI27</f>
        <v>0</v>
      </c>
      <c r="AK27" s="756" t="str">
        <f>IF(C27="1.1","02.3.68.1",IF(C27="1.2","02.3.68.2",IF(C27="1.5","02.3.68.5",IF(C27="3.1","02.3.61.1",))))</f>
        <v>02.3.68.2</v>
      </c>
      <c r="AL27" s="348">
        <f>AJ27-N27</f>
        <v>0</v>
      </c>
      <c r="AM27" s="17"/>
      <c r="AN27" s="338">
        <f>2*AI27</f>
        <v>0</v>
      </c>
      <c r="AO27" s="339"/>
      <c r="AP27" s="339"/>
      <c r="AQ27" s="339"/>
      <c r="AR27" s="340"/>
      <c r="AS27" s="391"/>
      <c r="AT27" s="341"/>
      <c r="AU27" s="342"/>
      <c r="AV27" s="340"/>
      <c r="AW27" s="340"/>
      <c r="AX27" s="340"/>
      <c r="AY27" s="345">
        <f t="shared" ref="AY27" si="2">AN27</f>
        <v>0</v>
      </c>
      <c r="AZ27" s="344">
        <f>AN27/2</f>
        <v>0</v>
      </c>
      <c r="BA27" s="666">
        <f>AH27+ŠK!AH27</f>
        <v>0</v>
      </c>
      <c r="BB27" s="655">
        <f>AJ27+ŠK!AJ27</f>
        <v>0</v>
      </c>
    </row>
    <row r="28" spans="2:54" s="1" customFormat="1" ht="30" hidden="1" customHeight="1" thickBot="1" x14ac:dyDescent="0.3">
      <c r="B28" s="357"/>
      <c r="C28" s="874"/>
      <c r="D28" s="874"/>
      <c r="E28" s="874"/>
      <c r="F28" s="874"/>
      <c r="G28" s="354"/>
      <c r="H28" s="353"/>
      <c r="I28" s="354"/>
      <c r="J28" s="589"/>
      <c r="K28" s="358"/>
      <c r="L28" s="880"/>
      <c r="M28" s="454"/>
      <c r="N28" s="348"/>
      <c r="O28" s="17"/>
      <c r="P28" s="668"/>
      <c r="Q28" s="657"/>
      <c r="R28" s="338"/>
      <c r="S28" s="339"/>
      <c r="T28" s="339"/>
      <c r="U28" s="339"/>
      <c r="V28" s="340"/>
      <c r="W28" s="391"/>
      <c r="X28" s="341"/>
      <c r="Y28" s="342"/>
      <c r="Z28" s="340"/>
      <c r="AA28" s="340"/>
      <c r="AB28" s="340"/>
      <c r="AC28" s="345"/>
      <c r="AD28" s="344"/>
      <c r="AG28" s="348"/>
      <c r="AH28" s="2"/>
      <c r="AI28" s="454"/>
      <c r="AJ28" s="757"/>
      <c r="AK28" s="756"/>
      <c r="AL28" s="348"/>
      <c r="AM28" s="17"/>
      <c r="AN28" s="338"/>
      <c r="AO28" s="339"/>
      <c r="AP28" s="339"/>
      <c r="AQ28" s="339"/>
      <c r="AR28" s="340"/>
      <c r="AS28" s="391"/>
      <c r="AT28" s="341"/>
      <c r="AU28" s="342"/>
      <c r="AV28" s="340"/>
      <c r="AW28" s="340"/>
      <c r="AX28" s="340"/>
      <c r="AY28" s="345"/>
      <c r="AZ28" s="344"/>
      <c r="BA28" s="668"/>
      <c r="BB28" s="657"/>
    </row>
    <row r="29" spans="2:54" s="1" customFormat="1" ht="39.75" customHeight="1" thickBot="1" x14ac:dyDescent="0.3">
      <c r="B29" s="357" t="s">
        <v>165</v>
      </c>
      <c r="C29" s="418" t="s">
        <v>104</v>
      </c>
      <c r="D29" s="1165" t="s">
        <v>166</v>
      </c>
      <c r="E29" s="1165"/>
      <c r="F29" s="1165"/>
      <c r="G29" s="1171"/>
      <c r="H29" s="1164" t="s">
        <v>125</v>
      </c>
      <c r="I29" s="1165"/>
      <c r="J29" s="1166"/>
      <c r="K29" s="358">
        <v>8150</v>
      </c>
      <c r="L29" s="886">
        <v>0</v>
      </c>
      <c r="M29" s="453">
        <f>L29</f>
        <v>0</v>
      </c>
      <c r="N29" s="348">
        <f>K29*M29</f>
        <v>0</v>
      </c>
      <c r="O29" s="17"/>
      <c r="P29" s="666">
        <f>L29+ŠK!L29</f>
        <v>0</v>
      </c>
      <c r="Q29" s="655">
        <f>N29+ŠK!N29</f>
        <v>0</v>
      </c>
      <c r="R29" s="338">
        <f>2*M29</f>
        <v>0</v>
      </c>
      <c r="S29" s="339"/>
      <c r="T29" s="339"/>
      <c r="U29" s="339"/>
      <c r="V29" s="340"/>
      <c r="W29" s="391"/>
      <c r="X29" s="341"/>
      <c r="Y29" s="342"/>
      <c r="Z29" s="340"/>
      <c r="AA29" s="340"/>
      <c r="AB29" s="340"/>
      <c r="AC29" s="345">
        <f>R29</f>
        <v>0</v>
      </c>
      <c r="AD29" s="344">
        <f>AC29/2</f>
        <v>0</v>
      </c>
      <c r="AG29" s="348">
        <v>8150</v>
      </c>
      <c r="AH29" s="689">
        <v>0</v>
      </c>
      <c r="AI29" s="453">
        <f>AH29</f>
        <v>0</v>
      </c>
      <c r="AJ29" s="757">
        <f>AG29*AI29</f>
        <v>0</v>
      </c>
      <c r="AK29" s="756" t="str">
        <f>IF(C29="1.1","02.3.68.1",IF(C29="1.2","02.3.68.2",IF(C29="1.5","02.3.68.5",IF(C29="3.1","02.3.61.1",))))</f>
        <v>02.3.68.2</v>
      </c>
      <c r="AL29" s="348">
        <f>AJ29-N29</f>
        <v>0</v>
      </c>
      <c r="AM29" s="17"/>
      <c r="AN29" s="338">
        <f>2*AI29</f>
        <v>0</v>
      </c>
      <c r="AO29" s="339"/>
      <c r="AP29" s="339"/>
      <c r="AQ29" s="339"/>
      <c r="AR29" s="340"/>
      <c r="AS29" s="391"/>
      <c r="AT29" s="341"/>
      <c r="AU29" s="342"/>
      <c r="AV29" s="340"/>
      <c r="AW29" s="340"/>
      <c r="AX29" s="340"/>
      <c r="AY29" s="345">
        <f>AN29</f>
        <v>0</v>
      </c>
      <c r="AZ29" s="344">
        <f>AY29/2</f>
        <v>0</v>
      </c>
      <c r="BA29" s="666">
        <f>AH29+ŠK!AH29</f>
        <v>0</v>
      </c>
      <c r="BB29" s="655">
        <f>AJ29+ŠK!AJ29</f>
        <v>0</v>
      </c>
    </row>
    <row r="30" spans="2:54" s="1" customFormat="1" ht="30" hidden="1" customHeight="1" thickBot="1" x14ac:dyDescent="0.3">
      <c r="B30" s="357"/>
      <c r="C30" s="874"/>
      <c r="D30" s="874"/>
      <c r="E30" s="874"/>
      <c r="F30" s="874"/>
      <c r="G30" s="354"/>
      <c r="H30" s="353"/>
      <c r="I30" s="354"/>
      <c r="J30" s="589"/>
      <c r="K30" s="358"/>
      <c r="L30" s="880"/>
      <c r="M30" s="454"/>
      <c r="N30" s="348"/>
      <c r="O30" s="17"/>
      <c r="P30" s="668"/>
      <c r="Q30" s="657"/>
      <c r="R30" s="338"/>
      <c r="S30" s="339"/>
      <c r="T30" s="339"/>
      <c r="U30" s="339"/>
      <c r="V30" s="340"/>
      <c r="W30" s="391"/>
      <c r="X30" s="341"/>
      <c r="Y30" s="342"/>
      <c r="Z30" s="340"/>
      <c r="AA30" s="340"/>
      <c r="AB30" s="340"/>
      <c r="AC30" s="345"/>
      <c r="AD30" s="344"/>
      <c r="AG30" s="348"/>
      <c r="AH30" s="2"/>
      <c r="AI30" s="454"/>
      <c r="AJ30" s="757"/>
      <c r="AK30" s="756"/>
      <c r="AL30" s="348"/>
      <c r="AM30" s="17"/>
      <c r="AN30" s="338"/>
      <c r="AO30" s="339"/>
      <c r="AP30" s="339"/>
      <c r="AQ30" s="339"/>
      <c r="AR30" s="340"/>
      <c r="AS30" s="391"/>
      <c r="AT30" s="341"/>
      <c r="AU30" s="342"/>
      <c r="AV30" s="340"/>
      <c r="AW30" s="340"/>
      <c r="AX30" s="340"/>
      <c r="AY30" s="345"/>
      <c r="AZ30" s="344"/>
      <c r="BA30" s="668"/>
      <c r="BB30" s="657"/>
    </row>
    <row r="31" spans="2:54" s="1" customFormat="1" ht="30" customHeight="1" thickBot="1" x14ac:dyDescent="0.3">
      <c r="B31" s="357" t="s">
        <v>167</v>
      </c>
      <c r="C31" s="417" t="s">
        <v>83</v>
      </c>
      <c r="D31" s="1165" t="s">
        <v>168</v>
      </c>
      <c r="E31" s="1165"/>
      <c r="F31" s="1165"/>
      <c r="G31" s="1171"/>
      <c r="H31" s="1164" t="s">
        <v>81</v>
      </c>
      <c r="I31" s="1165"/>
      <c r="J31" s="1166"/>
      <c r="K31" s="358">
        <v>11030</v>
      </c>
      <c r="L31" s="886">
        <v>0</v>
      </c>
      <c r="M31" s="453">
        <f>L31</f>
        <v>0</v>
      </c>
      <c r="N31" s="348">
        <f>K31*M31</f>
        <v>0</v>
      </c>
      <c r="O31" s="17"/>
      <c r="P31" s="666">
        <f>L31+ŠK!L31</f>
        <v>0</v>
      </c>
      <c r="Q31" s="655">
        <f>N31+ŠK!N31</f>
        <v>0</v>
      </c>
      <c r="R31" s="338">
        <f>M31</f>
        <v>0</v>
      </c>
      <c r="S31" s="339"/>
      <c r="T31" s="339"/>
      <c r="U31" s="339"/>
      <c r="V31" s="340"/>
      <c r="W31" s="391"/>
      <c r="X31" s="341"/>
      <c r="Y31" s="342"/>
      <c r="Z31" s="340"/>
      <c r="AA31" s="340"/>
      <c r="AB31" s="340"/>
      <c r="AC31" s="345">
        <f t="shared" ref="AC31" si="3">R31</f>
        <v>0</v>
      </c>
      <c r="AD31" s="344">
        <f>R31</f>
        <v>0</v>
      </c>
      <c r="AG31" s="348">
        <v>11030</v>
      </c>
      <c r="AH31" s="689">
        <v>0</v>
      </c>
      <c r="AI31" s="453">
        <f>AH31</f>
        <v>0</v>
      </c>
      <c r="AJ31" s="757">
        <f>AG31*AI31</f>
        <v>0</v>
      </c>
      <c r="AK31" s="756" t="str">
        <f>IF(C31="1.1","02.3.68.1",IF(C31="1.2","02.3.68.2",IF(C31="1.5","02.3.68.5",IF(C31="3.1","02.3.61.1",))))</f>
        <v>02.3.68.5</v>
      </c>
      <c r="AL31" s="348">
        <f>AJ31-N31</f>
        <v>0</v>
      </c>
      <c r="AM31" s="17"/>
      <c r="AN31" s="338">
        <f>AI31</f>
        <v>0</v>
      </c>
      <c r="AO31" s="339"/>
      <c r="AP31" s="339"/>
      <c r="AQ31" s="339"/>
      <c r="AR31" s="340"/>
      <c r="AS31" s="391"/>
      <c r="AT31" s="341"/>
      <c r="AU31" s="342"/>
      <c r="AV31" s="340"/>
      <c r="AW31" s="340"/>
      <c r="AX31" s="340"/>
      <c r="AY31" s="345">
        <f t="shared" ref="AY31" si="4">AN31</f>
        <v>0</v>
      </c>
      <c r="AZ31" s="344">
        <f>AN31</f>
        <v>0</v>
      </c>
      <c r="BA31" s="666">
        <f>AH31+ŠK!AH31</f>
        <v>0</v>
      </c>
      <c r="BB31" s="655">
        <f>AJ31+ŠK!AJ31</f>
        <v>0</v>
      </c>
    </row>
    <row r="32" spans="2:54" s="1" customFormat="1" ht="30" hidden="1" customHeight="1" thickBot="1" x14ac:dyDescent="0.3">
      <c r="B32" s="357"/>
      <c r="C32" s="874"/>
      <c r="D32" s="874"/>
      <c r="E32" s="874"/>
      <c r="F32" s="874"/>
      <c r="G32" s="354"/>
      <c r="H32" s="353"/>
      <c r="I32" s="354"/>
      <c r="J32" s="589"/>
      <c r="K32" s="358"/>
      <c r="L32" s="880"/>
      <c r="M32" s="454"/>
      <c r="N32" s="348"/>
      <c r="O32" s="17"/>
      <c r="P32" s="668"/>
      <c r="Q32" s="657"/>
      <c r="R32" s="338"/>
      <c r="S32" s="339"/>
      <c r="T32" s="339"/>
      <c r="U32" s="339"/>
      <c r="V32" s="340"/>
      <c r="W32" s="391"/>
      <c r="X32" s="341"/>
      <c r="Y32" s="342"/>
      <c r="Z32" s="340"/>
      <c r="AA32" s="340"/>
      <c r="AB32" s="340"/>
      <c r="AC32" s="345"/>
      <c r="AD32" s="344"/>
      <c r="AG32" s="348"/>
      <c r="AH32" s="2"/>
      <c r="AI32" s="454"/>
      <c r="AJ32" s="757"/>
      <c r="AK32" s="756"/>
      <c r="AL32" s="348"/>
      <c r="AM32" s="17"/>
      <c r="AN32" s="338"/>
      <c r="AO32" s="339"/>
      <c r="AP32" s="339"/>
      <c r="AQ32" s="339"/>
      <c r="AR32" s="340"/>
      <c r="AS32" s="391"/>
      <c r="AT32" s="341"/>
      <c r="AU32" s="342"/>
      <c r="AV32" s="340"/>
      <c r="AW32" s="340"/>
      <c r="AX32" s="340"/>
      <c r="AY32" s="345"/>
      <c r="AZ32" s="344"/>
      <c r="BA32" s="668"/>
      <c r="BB32" s="657"/>
    </row>
    <row r="33" spans="2:54" s="1" customFormat="1" ht="45.75" customHeight="1" thickBot="1" x14ac:dyDescent="0.3">
      <c r="B33" s="357" t="s">
        <v>169</v>
      </c>
      <c r="C33" s="418" t="s">
        <v>104</v>
      </c>
      <c r="D33" s="1165" t="s">
        <v>170</v>
      </c>
      <c r="E33" s="1165"/>
      <c r="F33" s="1165"/>
      <c r="G33" s="1171"/>
      <c r="H33" s="1164" t="s">
        <v>78</v>
      </c>
      <c r="I33" s="1165"/>
      <c r="J33" s="1166"/>
      <c r="K33" s="358">
        <v>5637</v>
      </c>
      <c r="L33" s="886">
        <v>0</v>
      </c>
      <c r="M33" s="453">
        <f>L33</f>
        <v>0</v>
      </c>
      <c r="N33" s="348">
        <f>K33*M33</f>
        <v>0</v>
      </c>
      <c r="O33" s="17"/>
      <c r="P33" s="666">
        <f>L33+ŠK!L33</f>
        <v>0</v>
      </c>
      <c r="Q33" s="655">
        <f>N33+ŠK!N33</f>
        <v>0</v>
      </c>
      <c r="R33" s="338">
        <f>2*M33</f>
        <v>0</v>
      </c>
      <c r="S33" s="339"/>
      <c r="T33" s="339"/>
      <c r="U33" s="339"/>
      <c r="V33" s="340"/>
      <c r="W33" s="391"/>
      <c r="X33" s="341"/>
      <c r="Y33" s="342"/>
      <c r="Z33" s="340"/>
      <c r="AA33" s="340"/>
      <c r="AB33" s="340"/>
      <c r="AC33" s="345">
        <f>R33/2</f>
        <v>0</v>
      </c>
      <c r="AD33" s="344">
        <f>R33/4</f>
        <v>0</v>
      </c>
      <c r="AG33" s="348">
        <v>5637</v>
      </c>
      <c r="AH33" s="689">
        <v>0</v>
      </c>
      <c r="AI33" s="453">
        <f>AH33</f>
        <v>0</v>
      </c>
      <c r="AJ33" s="757">
        <f>AG33*AI33</f>
        <v>0</v>
      </c>
      <c r="AK33" s="756" t="str">
        <f>IF(C33="1.1","02.3.68.1",IF(C33="1.2","02.3.68.2",IF(C33="1.5","02.3.68.5",IF(C33="3.1","02.3.61.1",))))</f>
        <v>02.3.68.2</v>
      </c>
      <c r="AL33" s="348">
        <f>AJ33-N33</f>
        <v>0</v>
      </c>
      <c r="AM33" s="17"/>
      <c r="AN33" s="338">
        <f>2*AI33</f>
        <v>0</v>
      </c>
      <c r="AO33" s="339"/>
      <c r="AP33" s="339"/>
      <c r="AQ33" s="339"/>
      <c r="AR33" s="340"/>
      <c r="AS33" s="391"/>
      <c r="AT33" s="341"/>
      <c r="AU33" s="342"/>
      <c r="AV33" s="340"/>
      <c r="AW33" s="340"/>
      <c r="AX33" s="340"/>
      <c r="AY33" s="345">
        <f>AN33/2</f>
        <v>0</v>
      </c>
      <c r="AZ33" s="344">
        <f>AN33/4</f>
        <v>0</v>
      </c>
      <c r="BA33" s="666">
        <f>AH33+ŠK!AH33</f>
        <v>0</v>
      </c>
      <c r="BB33" s="655">
        <f>AJ33+ŠK!AJ33</f>
        <v>0</v>
      </c>
    </row>
    <row r="34" spans="2:54" s="1" customFormat="1" ht="30" hidden="1" customHeight="1" thickBot="1" x14ac:dyDescent="0.3">
      <c r="B34" s="357"/>
      <c r="C34" s="874"/>
      <c r="D34" s="874"/>
      <c r="E34" s="874"/>
      <c r="F34" s="874"/>
      <c r="G34" s="354"/>
      <c r="H34" s="353"/>
      <c r="I34" s="354"/>
      <c r="J34" s="589"/>
      <c r="K34" s="358"/>
      <c r="L34" s="880"/>
      <c r="M34" s="454"/>
      <c r="N34" s="348"/>
      <c r="O34" s="17"/>
      <c r="P34" s="668"/>
      <c r="Q34" s="657"/>
      <c r="R34" s="338"/>
      <c r="S34" s="339"/>
      <c r="T34" s="339"/>
      <c r="U34" s="339"/>
      <c r="V34" s="340"/>
      <c r="W34" s="391"/>
      <c r="X34" s="341"/>
      <c r="Y34" s="342"/>
      <c r="Z34" s="340"/>
      <c r="AA34" s="340"/>
      <c r="AB34" s="340"/>
      <c r="AC34" s="345"/>
      <c r="AD34" s="344"/>
      <c r="AG34" s="348"/>
      <c r="AH34" s="2"/>
      <c r="AI34" s="454"/>
      <c r="AJ34" s="757"/>
      <c r="AK34" s="756"/>
      <c r="AL34" s="348"/>
      <c r="AM34" s="17"/>
      <c r="AN34" s="338"/>
      <c r="AO34" s="339"/>
      <c r="AP34" s="339"/>
      <c r="AQ34" s="339"/>
      <c r="AR34" s="340"/>
      <c r="AS34" s="391"/>
      <c r="AT34" s="341"/>
      <c r="AU34" s="342"/>
      <c r="AV34" s="340"/>
      <c r="AW34" s="340"/>
      <c r="AX34" s="340"/>
      <c r="AY34" s="345"/>
      <c r="AZ34" s="344"/>
      <c r="BA34" s="668"/>
      <c r="BB34" s="657"/>
    </row>
    <row r="35" spans="2:54" s="1" customFormat="1" ht="30" customHeight="1" thickBot="1" x14ac:dyDescent="0.3">
      <c r="B35" s="357" t="s">
        <v>171</v>
      </c>
      <c r="C35" s="417" t="s">
        <v>83</v>
      </c>
      <c r="D35" s="1072" t="s">
        <v>248</v>
      </c>
      <c r="E35" s="1073"/>
      <c r="F35" s="1073"/>
      <c r="G35" s="1074"/>
      <c r="H35" s="1164" t="s">
        <v>84</v>
      </c>
      <c r="I35" s="1165"/>
      <c r="J35" s="1166"/>
      <c r="K35" s="358">
        <f>IF(D35="",0,LEFT(RIGHT(D35,8),2)*2000)</f>
        <v>128000</v>
      </c>
      <c r="L35" s="886">
        <v>0</v>
      </c>
      <c r="M35" s="454">
        <f>K35*L35</f>
        <v>0</v>
      </c>
      <c r="N35" s="348">
        <f>K35*L35</f>
        <v>0</v>
      </c>
      <c r="O35" s="17"/>
      <c r="P35" s="666">
        <f>L35+ŠK!L35</f>
        <v>0</v>
      </c>
      <c r="Q35" s="655">
        <f>N35+ŠK!N35</f>
        <v>0</v>
      </c>
      <c r="R35" s="338"/>
      <c r="S35" s="339"/>
      <c r="T35" s="339"/>
      <c r="U35" s="339"/>
      <c r="V35" s="339">
        <f>M35/128000</f>
        <v>0</v>
      </c>
      <c r="W35" s="391"/>
      <c r="X35" s="341"/>
      <c r="Y35" s="342">
        <f>IF($M35&lt;&gt;0,"X",0)</f>
        <v>0</v>
      </c>
      <c r="Z35" s="340">
        <f>IF($M35&lt;&gt;0,"XXX",0)</f>
        <v>0</v>
      </c>
      <c r="AA35" s="340">
        <f>IF($M35&lt;&gt;0,"XXX",0)</f>
        <v>0</v>
      </c>
      <c r="AB35" s="340">
        <f>IF($M35&lt;&gt;0,"XXX",0)</f>
        <v>0</v>
      </c>
      <c r="AC35" s="343"/>
      <c r="AD35" s="344"/>
      <c r="AG35" s="348">
        <f>IF(D35="",0,LEFT(RIGHT(D35,8),2)*2000)</f>
        <v>128000</v>
      </c>
      <c r="AH35" s="689">
        <v>0</v>
      </c>
      <c r="AI35" s="454">
        <f>AG35*AH35</f>
        <v>0</v>
      </c>
      <c r="AJ35" s="757">
        <f>AG35*AH35</f>
        <v>0</v>
      </c>
      <c r="AK35" s="756" t="str">
        <f>IF(C35="1.1","02.3.68.1",IF(C35="1.2","02.3.68.2",IF(C35="1.5","02.3.68.5",IF(C35="3.1","02.3.61.1",))))</f>
        <v>02.3.68.5</v>
      </c>
      <c r="AL35" s="348">
        <f>AJ35-N35</f>
        <v>0</v>
      </c>
      <c r="AM35" s="17"/>
      <c r="AN35" s="338"/>
      <c r="AO35" s="339"/>
      <c r="AP35" s="339"/>
      <c r="AQ35" s="339"/>
      <c r="AR35" s="339">
        <f>AI35/128000</f>
        <v>0</v>
      </c>
      <c r="AS35" s="391"/>
      <c r="AT35" s="341"/>
      <c r="AU35" s="342">
        <f>IF(AI35&lt;&gt;0,"X",0)</f>
        <v>0</v>
      </c>
      <c r="AV35" s="340">
        <f>IF(AI35&lt;&gt;0,"XXX",0)</f>
        <v>0</v>
      </c>
      <c r="AW35" s="340">
        <f>IF(AI35&lt;&gt;0,"XXX",0)</f>
        <v>0</v>
      </c>
      <c r="AX35" s="340">
        <f>IF(AI35&lt;&gt;0,"XXX",0)</f>
        <v>0</v>
      </c>
      <c r="AY35" s="343"/>
      <c r="AZ35" s="344"/>
      <c r="BA35" s="666">
        <f>AH35+ŠK!AH35</f>
        <v>0</v>
      </c>
      <c r="BB35" s="655">
        <f>AJ35+ŠK!AJ35</f>
        <v>0</v>
      </c>
    </row>
    <row r="36" spans="2:54" s="1" customFormat="1" ht="30" hidden="1" customHeight="1" thickBot="1" x14ac:dyDescent="0.3">
      <c r="B36" s="357"/>
      <c r="C36" s="874"/>
      <c r="D36" s="874"/>
      <c r="E36" s="874"/>
      <c r="F36" s="874"/>
      <c r="G36" s="354"/>
      <c r="H36" s="353"/>
      <c r="I36" s="354"/>
      <c r="J36" s="589"/>
      <c r="K36" s="358"/>
      <c r="L36" s="880"/>
      <c r="M36" s="454"/>
      <c r="N36" s="348"/>
      <c r="O36" s="17"/>
      <c r="P36" s="668"/>
      <c r="Q36" s="657"/>
      <c r="R36" s="338"/>
      <c r="S36" s="339"/>
      <c r="T36" s="339"/>
      <c r="U36" s="339"/>
      <c r="V36" s="340"/>
      <c r="W36" s="391"/>
      <c r="X36" s="341"/>
      <c r="Y36" s="342"/>
      <c r="Z36" s="340"/>
      <c r="AA36" s="340"/>
      <c r="AB36" s="340"/>
      <c r="AC36" s="345"/>
      <c r="AD36" s="344"/>
      <c r="AG36" s="348"/>
      <c r="AH36" s="2"/>
      <c r="AI36" s="454"/>
      <c r="AJ36" s="757"/>
      <c r="AK36" s="756"/>
      <c r="AL36" s="348"/>
      <c r="AM36" s="17"/>
      <c r="AN36" s="338"/>
      <c r="AO36" s="339"/>
      <c r="AP36" s="339"/>
      <c r="AQ36" s="339"/>
      <c r="AR36" s="340"/>
      <c r="AS36" s="391"/>
      <c r="AT36" s="341"/>
      <c r="AU36" s="342"/>
      <c r="AV36" s="340"/>
      <c r="AW36" s="340"/>
      <c r="AX36" s="340"/>
      <c r="AY36" s="345"/>
      <c r="AZ36" s="344"/>
      <c r="BA36" s="668"/>
      <c r="BB36" s="657"/>
    </row>
    <row r="37" spans="2:54" s="1" customFormat="1" ht="30" customHeight="1" thickBot="1" x14ac:dyDescent="0.3">
      <c r="B37" s="357" t="s">
        <v>172</v>
      </c>
      <c r="C37" s="418" t="s">
        <v>104</v>
      </c>
      <c r="D37" s="1165" t="s">
        <v>173</v>
      </c>
      <c r="E37" s="1165"/>
      <c r="F37" s="1165"/>
      <c r="G37" s="1171"/>
      <c r="H37" s="1164" t="s">
        <v>142</v>
      </c>
      <c r="I37" s="1165"/>
      <c r="J37" s="1166"/>
      <c r="K37" s="358">
        <v>17833</v>
      </c>
      <c r="L37" s="886">
        <v>0</v>
      </c>
      <c r="M37" s="453">
        <f>L37</f>
        <v>0</v>
      </c>
      <c r="N37" s="348">
        <f>K37*M37</f>
        <v>0</v>
      </c>
      <c r="O37" s="17"/>
      <c r="P37" s="666">
        <f>L37+ŠK!L37</f>
        <v>0</v>
      </c>
      <c r="Q37" s="655">
        <f>N37+ŠK!N37</f>
        <v>0</v>
      </c>
      <c r="R37" s="338"/>
      <c r="S37" s="339"/>
      <c r="T37" s="339"/>
      <c r="U37" s="339"/>
      <c r="V37" s="340"/>
      <c r="W37" s="391">
        <f>M37</f>
        <v>0</v>
      </c>
      <c r="X37" s="341"/>
      <c r="Y37" s="342">
        <f>IF($M37&lt;&gt;0,"X",0)</f>
        <v>0</v>
      </c>
      <c r="Z37" s="340">
        <f>IF($M37&lt;&gt;0,"XXX",0)</f>
        <v>0</v>
      </c>
      <c r="AA37" s="340">
        <f>IF($M37&lt;&gt;0,"XXX",0)</f>
        <v>0</v>
      </c>
      <c r="AB37" s="340">
        <f>IF($M37&lt;&gt;0,"XXX",0)</f>
        <v>0</v>
      </c>
      <c r="AC37" s="345"/>
      <c r="AD37" s="344"/>
      <c r="AG37" s="348">
        <v>17833</v>
      </c>
      <c r="AH37" s="689">
        <v>0</v>
      </c>
      <c r="AI37" s="453">
        <f>AH37</f>
        <v>0</v>
      </c>
      <c r="AJ37" s="757">
        <f>AG37*AI37</f>
        <v>0</v>
      </c>
      <c r="AK37" s="756" t="str">
        <f>IF(C37="1.1","02.3.68.1",IF(C37="1.2","02.3.68.2",IF(C37="1.5","02.3.68.5",IF(C37="3.1","02.3.61.1",))))</f>
        <v>02.3.68.2</v>
      </c>
      <c r="AL37" s="348">
        <f>AJ37-N37</f>
        <v>0</v>
      </c>
      <c r="AM37" s="17"/>
      <c r="AN37" s="338"/>
      <c r="AO37" s="339"/>
      <c r="AP37" s="339"/>
      <c r="AQ37" s="339"/>
      <c r="AR37" s="340"/>
      <c r="AS37" s="391">
        <f>AI37</f>
        <v>0</v>
      </c>
      <c r="AT37" s="341"/>
      <c r="AU37" s="342">
        <f>IF(AI37&lt;&gt;0,"X",0)</f>
        <v>0</v>
      </c>
      <c r="AV37" s="340">
        <f>IF(AI37&lt;&gt;0,"XXX",0)</f>
        <v>0</v>
      </c>
      <c r="AW37" s="340">
        <f>IF(AI37&lt;&gt;0,"XXX",0)</f>
        <v>0</v>
      </c>
      <c r="AX37" s="340">
        <f>IF(AI37&lt;&gt;0,"XXX",0)</f>
        <v>0</v>
      </c>
      <c r="AY37" s="345"/>
      <c r="AZ37" s="344"/>
      <c r="BA37" s="666">
        <f>AH37+ŠK!AH37</f>
        <v>0</v>
      </c>
      <c r="BB37" s="655">
        <f>AJ37+ŠK!AJ37</f>
        <v>0</v>
      </c>
    </row>
    <row r="38" spans="2:54" s="1" customFormat="1" ht="30" hidden="1" customHeight="1" thickBot="1" x14ac:dyDescent="0.3">
      <c r="B38" s="357"/>
      <c r="C38" s="874"/>
      <c r="D38" s="874"/>
      <c r="E38" s="874"/>
      <c r="F38" s="874"/>
      <c r="G38" s="354"/>
      <c r="H38" s="353"/>
      <c r="I38" s="354"/>
      <c r="J38" s="589"/>
      <c r="K38" s="358"/>
      <c r="L38" s="880"/>
      <c r="M38" s="454"/>
      <c r="N38" s="348"/>
      <c r="O38" s="17"/>
      <c r="P38" s="668"/>
      <c r="Q38" s="657"/>
      <c r="R38" s="338"/>
      <c r="S38" s="339"/>
      <c r="T38" s="339"/>
      <c r="U38" s="339"/>
      <c r="V38" s="340"/>
      <c r="W38" s="391"/>
      <c r="X38" s="341"/>
      <c r="Y38" s="342"/>
      <c r="Z38" s="340"/>
      <c r="AA38" s="340"/>
      <c r="AB38" s="340"/>
      <c r="AC38" s="345"/>
      <c r="AD38" s="344"/>
      <c r="AG38" s="348"/>
      <c r="AH38" s="2"/>
      <c r="AI38" s="454"/>
      <c r="AJ38" s="757"/>
      <c r="AK38" s="756"/>
      <c r="AL38" s="348"/>
      <c r="AM38" s="17"/>
      <c r="AN38" s="338"/>
      <c r="AO38" s="339"/>
      <c r="AP38" s="339"/>
      <c r="AQ38" s="339"/>
      <c r="AR38" s="340"/>
      <c r="AS38" s="391"/>
      <c r="AT38" s="341"/>
      <c r="AU38" s="342"/>
      <c r="AV38" s="340"/>
      <c r="AW38" s="340"/>
      <c r="AX38" s="340"/>
      <c r="AY38" s="345"/>
      <c r="AZ38" s="344"/>
      <c r="BA38" s="668"/>
      <c r="BB38" s="657"/>
    </row>
    <row r="39" spans="2:54" s="1" customFormat="1" ht="30" customHeight="1" thickBot="1" x14ac:dyDescent="0.3">
      <c r="B39" s="357" t="s">
        <v>174</v>
      </c>
      <c r="C39" s="418" t="s">
        <v>104</v>
      </c>
      <c r="D39" s="1165" t="s">
        <v>175</v>
      </c>
      <c r="E39" s="1165"/>
      <c r="F39" s="1165"/>
      <c r="G39" s="1171"/>
      <c r="H39" s="1164" t="s">
        <v>87</v>
      </c>
      <c r="I39" s="1165"/>
      <c r="J39" s="1166"/>
      <c r="K39" s="358">
        <v>4412</v>
      </c>
      <c r="L39" s="886">
        <v>0</v>
      </c>
      <c r="M39" s="453">
        <f>L39</f>
        <v>0</v>
      </c>
      <c r="N39" s="348">
        <f>K39*M39</f>
        <v>0</v>
      </c>
      <c r="O39" s="17"/>
      <c r="P39" s="666">
        <f>L39+ŠK!L39</f>
        <v>0</v>
      </c>
      <c r="Q39" s="655">
        <f>N39+ŠK!N39</f>
        <v>0</v>
      </c>
      <c r="R39" s="338"/>
      <c r="S39" s="339"/>
      <c r="T39" s="339"/>
      <c r="U39" s="339"/>
      <c r="V39" s="340"/>
      <c r="W39" s="391">
        <f>M39</f>
        <v>0</v>
      </c>
      <c r="X39" s="341"/>
      <c r="Y39" s="342">
        <f>IF($M39&lt;&gt;0,"X",0)</f>
        <v>0</v>
      </c>
      <c r="Z39" s="340">
        <f>IF($M39&lt;&gt;0,"XXX",0)</f>
        <v>0</v>
      </c>
      <c r="AA39" s="340">
        <f>IF($M39&lt;&gt;0,"XXX",0)</f>
        <v>0</v>
      </c>
      <c r="AB39" s="340">
        <f>IF($M39&lt;&gt;0,"XXX",0)</f>
        <v>0</v>
      </c>
      <c r="AC39" s="345"/>
      <c r="AD39" s="344"/>
      <c r="AG39" s="348">
        <v>4412</v>
      </c>
      <c r="AH39" s="689">
        <v>0</v>
      </c>
      <c r="AI39" s="453">
        <f>AH39</f>
        <v>0</v>
      </c>
      <c r="AJ39" s="757">
        <f>AG39*AI39</f>
        <v>0</v>
      </c>
      <c r="AK39" s="756" t="str">
        <f>IF(C39="1.1","02.3.68.1",IF(C39="1.2","02.3.68.2",IF(C39="1.5","02.3.68.5",IF(C39="3.1","02.3.61.1",))))</f>
        <v>02.3.68.2</v>
      </c>
      <c r="AL39" s="348">
        <f>AJ39-N39</f>
        <v>0</v>
      </c>
      <c r="AM39" s="17"/>
      <c r="AN39" s="338"/>
      <c r="AO39" s="339"/>
      <c r="AP39" s="339"/>
      <c r="AQ39" s="339"/>
      <c r="AR39" s="340"/>
      <c r="AS39" s="391">
        <f>AI39</f>
        <v>0</v>
      </c>
      <c r="AT39" s="341"/>
      <c r="AU39" s="342">
        <f>IF(AI39&lt;&gt;0,"X",0)</f>
        <v>0</v>
      </c>
      <c r="AV39" s="340">
        <f>IF(AI39&lt;&gt;0,"XXX",0)</f>
        <v>0</v>
      </c>
      <c r="AW39" s="340">
        <f>IF(AI39&lt;&gt;0,"XXX",0)</f>
        <v>0</v>
      </c>
      <c r="AX39" s="340">
        <f>IF(AI39&lt;&gt;0,"XXX",0)</f>
        <v>0</v>
      </c>
      <c r="AY39" s="345"/>
      <c r="AZ39" s="344"/>
      <c r="BA39" s="666">
        <f>AH39+ŠK!AH39</f>
        <v>0</v>
      </c>
      <c r="BB39" s="655">
        <f>AJ39+ŠK!AJ39</f>
        <v>0</v>
      </c>
    </row>
    <row r="40" spans="2:54" s="1" customFormat="1" ht="30" hidden="1" customHeight="1" thickBot="1" x14ac:dyDescent="0.3">
      <c r="B40" s="357"/>
      <c r="C40" s="874"/>
      <c r="D40" s="874"/>
      <c r="E40" s="874"/>
      <c r="F40" s="874"/>
      <c r="G40" s="354"/>
      <c r="H40" s="353"/>
      <c r="I40" s="354"/>
      <c r="J40" s="589"/>
      <c r="K40" s="358"/>
      <c r="L40" s="880"/>
      <c r="M40" s="454"/>
      <c r="N40" s="348"/>
      <c r="O40" s="17"/>
      <c r="P40" s="668"/>
      <c r="Q40" s="657"/>
      <c r="R40" s="338"/>
      <c r="S40" s="339"/>
      <c r="T40" s="339"/>
      <c r="U40" s="339"/>
      <c r="V40" s="340"/>
      <c r="W40" s="391"/>
      <c r="X40" s="341"/>
      <c r="Y40" s="342"/>
      <c r="Z40" s="340"/>
      <c r="AA40" s="340"/>
      <c r="AB40" s="340"/>
      <c r="AC40" s="345"/>
      <c r="AD40" s="344"/>
      <c r="AG40" s="348"/>
      <c r="AH40" s="2"/>
      <c r="AI40" s="454"/>
      <c r="AJ40" s="757"/>
      <c r="AK40" s="756"/>
      <c r="AL40" s="348"/>
      <c r="AM40" s="17"/>
      <c r="AN40" s="338"/>
      <c r="AO40" s="339"/>
      <c r="AP40" s="339"/>
      <c r="AQ40" s="339"/>
      <c r="AR40" s="340"/>
      <c r="AS40" s="391"/>
      <c r="AT40" s="341"/>
      <c r="AU40" s="342"/>
      <c r="AV40" s="340"/>
      <c r="AW40" s="340"/>
      <c r="AX40" s="340"/>
      <c r="AY40" s="345"/>
      <c r="AZ40" s="344"/>
      <c r="BA40" s="668"/>
      <c r="BB40" s="657"/>
    </row>
    <row r="41" spans="2:54" s="1" customFormat="1" ht="30" customHeight="1" thickBot="1" x14ac:dyDescent="0.3">
      <c r="B41" s="357" t="s">
        <v>176</v>
      </c>
      <c r="C41" s="418" t="s">
        <v>104</v>
      </c>
      <c r="D41" s="1165" t="s">
        <v>177</v>
      </c>
      <c r="E41" s="1165"/>
      <c r="F41" s="1165"/>
      <c r="G41" s="1171"/>
      <c r="H41" s="1164" t="s">
        <v>90</v>
      </c>
      <c r="I41" s="1165"/>
      <c r="J41" s="1166"/>
      <c r="K41" s="358">
        <v>6477</v>
      </c>
      <c r="L41" s="886">
        <v>0</v>
      </c>
      <c r="M41" s="453">
        <f>L41</f>
        <v>0</v>
      </c>
      <c r="N41" s="348">
        <f>K41*M41</f>
        <v>0</v>
      </c>
      <c r="O41" s="17"/>
      <c r="P41" s="666">
        <f>L41+ŠK!L41</f>
        <v>0</v>
      </c>
      <c r="Q41" s="655">
        <f>N41+ŠK!N41</f>
        <v>0</v>
      </c>
      <c r="R41" s="338"/>
      <c r="S41" s="339"/>
      <c r="T41" s="339"/>
      <c r="U41" s="339"/>
      <c r="V41" s="340"/>
      <c r="W41" s="391">
        <f>M41</f>
        <v>0</v>
      </c>
      <c r="X41" s="341"/>
      <c r="Y41" s="342">
        <f>IF($M41&lt;&gt;0,"X",0)</f>
        <v>0</v>
      </c>
      <c r="Z41" s="340">
        <f>IF($M41&lt;&gt;0,"XXX",0)</f>
        <v>0</v>
      </c>
      <c r="AA41" s="340">
        <f>IF($M41&lt;&gt;0,"XXX",0)</f>
        <v>0</v>
      </c>
      <c r="AB41" s="340">
        <f>IF($M41&lt;&gt;0,"XXX",0)</f>
        <v>0</v>
      </c>
      <c r="AC41" s="345"/>
      <c r="AD41" s="344"/>
      <c r="AG41" s="348">
        <v>6477</v>
      </c>
      <c r="AH41" s="689">
        <v>0</v>
      </c>
      <c r="AI41" s="453">
        <f>AH41</f>
        <v>0</v>
      </c>
      <c r="AJ41" s="757">
        <f>AG41*AI41</f>
        <v>0</v>
      </c>
      <c r="AK41" s="758" t="str">
        <f>IF(C41="1.1","02.3.68.1",IF(C41="1.2","02.3.68.2",IF(C41="1.5","02.3.68.5",IF(C41="3.1","02.3.61.1",))))</f>
        <v>02.3.68.2</v>
      </c>
      <c r="AL41" s="759">
        <f>AJ41-N41</f>
        <v>0</v>
      </c>
      <c r="AM41" s="17"/>
      <c r="AN41" s="338"/>
      <c r="AO41" s="339"/>
      <c r="AP41" s="339"/>
      <c r="AQ41" s="339"/>
      <c r="AR41" s="340"/>
      <c r="AS41" s="391">
        <f>AI41</f>
        <v>0</v>
      </c>
      <c r="AT41" s="341"/>
      <c r="AU41" s="342">
        <f>IF(AI41&lt;&gt;0,"X",0)</f>
        <v>0</v>
      </c>
      <c r="AV41" s="340">
        <f>IF(AI41&lt;&gt;0,"XXX",0)</f>
        <v>0</v>
      </c>
      <c r="AW41" s="340">
        <f>IF(AI41&lt;&gt;0,"XXX",0)</f>
        <v>0</v>
      </c>
      <c r="AX41" s="340">
        <f>IF(AI41&lt;&gt;0,"XXX",0)</f>
        <v>0</v>
      </c>
      <c r="AY41" s="345"/>
      <c r="AZ41" s="344"/>
      <c r="BA41" s="666">
        <f>AH41+ŠK!AH41</f>
        <v>0</v>
      </c>
      <c r="BB41" s="655">
        <f>AJ41+ŠK!AJ41</f>
        <v>0</v>
      </c>
    </row>
    <row r="42" spans="2:54" s="1" customFormat="1" ht="18" thickBot="1" x14ac:dyDescent="0.3">
      <c r="B42" s="374" t="s">
        <v>53</v>
      </c>
      <c r="C42" s="375"/>
      <c r="D42" s="375"/>
      <c r="E42" s="375"/>
      <c r="F42" s="375"/>
      <c r="G42" s="375"/>
      <c r="H42" s="1163" t="str">
        <f>IF($N$14&gt;$F$12,"hodnota není v limitu"," možno ještě rozdělit")</f>
        <v xml:space="preserve"> možno ještě rozdělit</v>
      </c>
      <c r="I42" s="1163"/>
      <c r="J42" s="1163"/>
      <c r="K42" s="896">
        <f>IF($N$14&gt;$F$12," ",M42 )</f>
        <v>0</v>
      </c>
      <c r="L42" s="714"/>
      <c r="M42" s="376">
        <f>F12-N42</f>
        <v>0</v>
      </c>
      <c r="N42" s="360">
        <f>SUM(N15:N41)</f>
        <v>0</v>
      </c>
      <c r="O42" s="651">
        <f>IF(OR(Y15&lt;&gt;0,Y17&lt;&gt;0,Y19&lt;&gt;0,Y35&lt;&gt;0,Y37&lt;&gt;0,Y39&lt;&gt;0,Y41&lt;&gt;0),"1",0)</f>
        <v>0</v>
      </c>
      <c r="P42" s="662"/>
      <c r="Q42" s="662">
        <f>SUM(Q15:Q41)</f>
        <v>0</v>
      </c>
      <c r="R42" s="368">
        <v>54000</v>
      </c>
      <c r="S42" s="369">
        <v>50501</v>
      </c>
      <c r="T42" s="369">
        <v>52601</v>
      </c>
      <c r="U42" s="369">
        <v>52602</v>
      </c>
      <c r="V42" s="369">
        <v>52106</v>
      </c>
      <c r="W42" s="372">
        <v>51212</v>
      </c>
      <c r="X42" s="370">
        <v>51017</v>
      </c>
      <c r="Y42" s="371">
        <v>51010</v>
      </c>
      <c r="Z42" s="369">
        <v>51610</v>
      </c>
      <c r="AA42" s="369">
        <v>51710</v>
      </c>
      <c r="AB42" s="369">
        <v>51510</v>
      </c>
      <c r="AC42" s="372">
        <v>52510</v>
      </c>
      <c r="AD42" s="373">
        <v>60000</v>
      </c>
      <c r="AG42" s="760">
        <f>IF(AJ14&gt;N42," ",AI42 )</f>
        <v>0</v>
      </c>
      <c r="AH42" s="761"/>
      <c r="AI42" s="762">
        <f>N42-AJ42</f>
        <v>0</v>
      </c>
      <c r="AJ42" s="763">
        <f>SUM(AJ15:AJ41)</f>
        <v>0</v>
      </c>
      <c r="AK42" s="764"/>
      <c r="AL42" s="765">
        <f>SUM(AL15:AL41)</f>
        <v>0</v>
      </c>
      <c r="AM42" s="651">
        <f>IF(OR(AU15&lt;&gt;0,AU17&lt;&gt;0,AU19&lt;&gt;0,AU35&lt;&gt;0,AU37&lt;&gt;0,AU39&lt;&gt;0,AU41&lt;&gt;0),"1",0)</f>
        <v>0</v>
      </c>
      <c r="AN42" s="368">
        <v>54000</v>
      </c>
      <c r="AO42" s="369">
        <v>50501</v>
      </c>
      <c r="AP42" s="369">
        <v>52601</v>
      </c>
      <c r="AQ42" s="369">
        <v>52602</v>
      </c>
      <c r="AR42" s="369">
        <v>52106</v>
      </c>
      <c r="AS42" s="372">
        <v>51212</v>
      </c>
      <c r="AT42" s="370">
        <v>51017</v>
      </c>
      <c r="AU42" s="371">
        <v>51010</v>
      </c>
      <c r="AV42" s="369">
        <v>51610</v>
      </c>
      <c r="AW42" s="369">
        <v>51710</v>
      </c>
      <c r="AX42" s="369">
        <v>51510</v>
      </c>
      <c r="AY42" s="372">
        <v>52510</v>
      </c>
      <c r="AZ42" s="373">
        <v>60000</v>
      </c>
      <c r="BA42" s="662"/>
      <c r="BB42" s="662">
        <f>SUM(BB15:BB41)</f>
        <v>0</v>
      </c>
    </row>
    <row r="43" spans="2:54" s="1" customFormat="1" ht="21" customHeight="1" thickBot="1" x14ac:dyDescent="0.3">
      <c r="B43" s="639"/>
      <c r="C43" s="640"/>
      <c r="D43" s="641">
        <f>F43+G43+H43</f>
        <v>0</v>
      </c>
      <c r="E43" s="640"/>
      <c r="F43" s="641">
        <f>N15+N17+N19+N21+N25+N27+N29+N33+N37+N39+N41</f>
        <v>0</v>
      </c>
      <c r="G43" s="641">
        <f>N31+N35</f>
        <v>0</v>
      </c>
      <c r="H43" s="641">
        <f>N23</f>
        <v>0</v>
      </c>
      <c r="I43" s="579"/>
      <c r="J43" s="579"/>
      <c r="K43" s="579"/>
      <c r="L43" s="519"/>
      <c r="M43" s="520"/>
      <c r="N43" s="621" t="str">
        <f>IF(N35&gt;F12/2,"šablona na využití ICT překračuje polovinu maximální dotace","")</f>
        <v/>
      </c>
      <c r="O43" s="17"/>
      <c r="P43" s="664"/>
      <c r="Q43" s="621"/>
      <c r="R43" s="663">
        <f>SUM(R15:R41)</f>
        <v>0</v>
      </c>
      <c r="S43" s="528">
        <f>ROUND(SUM(S15:S41),2)</f>
        <v>0</v>
      </c>
      <c r="T43" s="528">
        <f>ROUND(SUM(T15:T41),2)</f>
        <v>0</v>
      </c>
      <c r="U43" s="527">
        <f>SUM(U15:U41)</f>
        <v>0</v>
      </c>
      <c r="V43" s="527">
        <f>SUM(V15:V41)</f>
        <v>0</v>
      </c>
      <c r="W43" s="529">
        <f>SUM(W15:W41)</f>
        <v>0</v>
      </c>
      <c r="X43" s="527">
        <f>SUM(X15:X41)</f>
        <v>0</v>
      </c>
      <c r="Y43" s="530">
        <f>O42</f>
        <v>0</v>
      </c>
      <c r="Z43" s="531">
        <f>IF(Y43&gt;0,"XXX",0)</f>
        <v>0</v>
      </c>
      <c r="AA43" s="531">
        <f>Z43</f>
        <v>0</v>
      </c>
      <c r="AB43" s="532">
        <f>Z43</f>
        <v>0</v>
      </c>
      <c r="AC43" s="533">
        <f>ROUND(SUM(AC15:AC41),0)</f>
        <v>0</v>
      </c>
      <c r="AD43" s="534">
        <f>FLOOR(SUM(AD15:AD41),1)</f>
        <v>0</v>
      </c>
      <c r="AG43" s="766" t="str">
        <f>IF(AJ42&gt;N42,"hodnota převyšuje Rozhodnutí"," možno ještě rozdělit")</f>
        <v xml:space="preserve"> možno ještě rozdělit</v>
      </c>
      <c r="AH43" s="767"/>
      <c r="AI43" s="520"/>
      <c r="AJ43" s="768"/>
      <c r="AK43" s="768"/>
      <c r="AL43" s="621"/>
      <c r="AM43" s="17"/>
      <c r="AN43" s="527">
        <f>SUM(AN15:AN41)</f>
        <v>0</v>
      </c>
      <c r="AO43" s="528">
        <f>ROUND(SUM(AO15:AO41),2)</f>
        <v>0</v>
      </c>
      <c r="AP43" s="528">
        <f>ROUND(SUM(AP15:AP41),2)</f>
        <v>0</v>
      </c>
      <c r="AQ43" s="527">
        <f>SUM(AQ15:AQ41)</f>
        <v>0</v>
      </c>
      <c r="AR43" s="527">
        <f>SUM(AR15:AR41)</f>
        <v>0</v>
      </c>
      <c r="AS43" s="529">
        <f>SUM(AS15:AS41)</f>
        <v>0</v>
      </c>
      <c r="AT43" s="527">
        <f>SUM(AT15:AT41)</f>
        <v>0</v>
      </c>
      <c r="AU43" s="530">
        <f>AM42</f>
        <v>0</v>
      </c>
      <c r="AV43" s="531">
        <f>IF(AU43&gt;0,"XXX",0)</f>
        <v>0</v>
      </c>
      <c r="AW43" s="531">
        <f>AV43</f>
        <v>0</v>
      </c>
      <c r="AX43" s="532">
        <f>AV43</f>
        <v>0</v>
      </c>
      <c r="AY43" s="533">
        <f>ROUND(SUM(AY15:AY41),0)</f>
        <v>0</v>
      </c>
      <c r="AZ43" s="534">
        <f>FLOOR(SUM(AZ15:AZ41),1)</f>
        <v>0</v>
      </c>
      <c r="BA43" s="664"/>
      <c r="BB43" s="621"/>
    </row>
    <row r="44" spans="2:54" s="1" customFormat="1" ht="18.75" customHeight="1" thickBot="1" x14ac:dyDescent="0.3">
      <c r="B44" s="521"/>
      <c r="C44" s="522"/>
      <c r="D44" s="522"/>
      <c r="E44" s="523"/>
      <c r="F44" s="522"/>
      <c r="G44" s="524"/>
      <c r="H44" s="522"/>
      <c r="I44" s="522"/>
      <c r="J44" s="522"/>
      <c r="K44" s="522"/>
      <c r="L44" s="522"/>
      <c r="M44" s="525"/>
      <c r="N44" s="526"/>
      <c r="O44" s="17"/>
      <c r="P44" s="665"/>
      <c r="Q44" s="526"/>
      <c r="R44" s="524" t="str">
        <f>IF(OR(R21&lt;&gt;0,R23&lt;&gt;0),"* Hodnotu součtu za celý projekt navyšte o plánovaný počet DVPP","")</f>
        <v/>
      </c>
      <c r="S44" s="522"/>
      <c r="T44" s="522"/>
      <c r="U44" s="522"/>
      <c r="V44" s="522"/>
      <c r="W44" s="522"/>
      <c r="X44" s="522"/>
      <c r="Y44" s="522"/>
      <c r="Z44" s="522"/>
      <c r="AA44" s="522"/>
      <c r="AB44" s="522"/>
      <c r="AC44" s="522"/>
      <c r="AD44" s="535"/>
      <c r="AG44" s="769"/>
      <c r="AH44" s="522"/>
      <c r="AI44" s="525"/>
      <c r="AJ44" s="895" t="str">
        <f>IF(AJ35&gt;F12/2,"šablona na využití ICT překračuje polovinu maximální dotace","")</f>
        <v/>
      </c>
      <c r="AK44" s="770"/>
      <c r="AL44" s="526"/>
      <c r="AM44" s="17"/>
      <c r="AN44" s="704" t="str">
        <f>IF(OR(AN21&lt;&gt;0,AN23&lt;&gt;0),"* Hodnotu součtu za celý projekt navyšte o plánovaný počet DVPP","")</f>
        <v/>
      </c>
      <c r="AO44" s="522"/>
      <c r="AP44" s="522"/>
      <c r="AQ44" s="522"/>
      <c r="AR44" s="522"/>
      <c r="AS44" s="522"/>
      <c r="AT44" s="522"/>
      <c r="AU44" s="522"/>
      <c r="AV44" s="522"/>
      <c r="AW44" s="522"/>
      <c r="AX44" s="522"/>
      <c r="AY44" s="522"/>
      <c r="AZ44" s="535"/>
      <c r="BA44" s="665"/>
      <c r="BB44" s="526"/>
    </row>
    <row r="51" spans="14:17" x14ac:dyDescent="0.25">
      <c r="N51" s="577"/>
      <c r="P51" s="577"/>
      <c r="Q51" s="577"/>
    </row>
  </sheetData>
  <sheetProtection algorithmName="SHA-512" hashValue="5Gx4cdsqQ5zj+fqSmodecHZpgL0t8dlHnQgI5dsn52E+AGoNUKES1QVIcuRuTZDokc9YPUBe2R+bn3PRHDohmA==" saltValue="CQlRRj007U2kAGTx+TKIUQ==" spinCount="100000" sheet="1" objects="1" scenarios="1"/>
  <mergeCells count="85">
    <mergeCell ref="F5:G5"/>
    <mergeCell ref="F6:G6"/>
    <mergeCell ref="F7:G7"/>
    <mergeCell ref="K7:AH7"/>
    <mergeCell ref="K6:AH6"/>
    <mergeCell ref="K5:AH5"/>
    <mergeCell ref="F2:G2"/>
    <mergeCell ref="F3:G3"/>
    <mergeCell ref="F4:G4"/>
    <mergeCell ref="K4:AH4"/>
    <mergeCell ref="K3:AH3"/>
    <mergeCell ref="K2:AH2"/>
    <mergeCell ref="AC9:AC12"/>
    <mergeCell ref="AD9:AD12"/>
    <mergeCell ref="S9:S12"/>
    <mergeCell ref="Y13:AC13"/>
    <mergeCell ref="R13:X13"/>
    <mergeCell ref="V9:V12"/>
    <mergeCell ref="W9:W12"/>
    <mergeCell ref="Y9:Y12"/>
    <mergeCell ref="Z9:Z12"/>
    <mergeCell ref="AA9:AA12"/>
    <mergeCell ref="AB9:AB12"/>
    <mergeCell ref="T9:T12"/>
    <mergeCell ref="U9:U12"/>
    <mergeCell ref="X9:X12"/>
    <mergeCell ref="D39:G39"/>
    <mergeCell ref="D41:G41"/>
    <mergeCell ref="H42:J42"/>
    <mergeCell ref="H41:J41"/>
    <mergeCell ref="H31:J31"/>
    <mergeCell ref="H33:J33"/>
    <mergeCell ref="H39:J39"/>
    <mergeCell ref="H37:J37"/>
    <mergeCell ref="D31:G31"/>
    <mergeCell ref="D33:G33"/>
    <mergeCell ref="D35:G35"/>
    <mergeCell ref="H35:J35"/>
    <mergeCell ref="D23:G23"/>
    <mergeCell ref="D25:G25"/>
    <mergeCell ref="D37:G37"/>
    <mergeCell ref="H23:J23"/>
    <mergeCell ref="H25:J25"/>
    <mergeCell ref="H27:J27"/>
    <mergeCell ref="D27:G27"/>
    <mergeCell ref="H29:J29"/>
    <mergeCell ref="D29:G29"/>
    <mergeCell ref="H9:J13"/>
    <mergeCell ref="K9:K13"/>
    <mergeCell ref="L9:L13"/>
    <mergeCell ref="R9:R12"/>
    <mergeCell ref="B10:G10"/>
    <mergeCell ref="N9:N13"/>
    <mergeCell ref="P9:Q11"/>
    <mergeCell ref="B14:G14"/>
    <mergeCell ref="H14:J14"/>
    <mergeCell ref="H19:J19"/>
    <mergeCell ref="H21:J21"/>
    <mergeCell ref="H15:J15"/>
    <mergeCell ref="D15:G15"/>
    <mergeCell ref="D17:G17"/>
    <mergeCell ref="D19:G19"/>
    <mergeCell ref="D21:G21"/>
    <mergeCell ref="H17:J17"/>
    <mergeCell ref="AG9:AG13"/>
    <mergeCell ref="AH9:AH13"/>
    <mergeCell ref="AJ9:AJ13"/>
    <mergeCell ref="AK9:AK13"/>
    <mergeCell ref="AL9:AL13"/>
    <mergeCell ref="AX9:AX12"/>
    <mergeCell ref="AY9:AY12"/>
    <mergeCell ref="AZ9:AZ12"/>
    <mergeCell ref="BA9:BB11"/>
    <mergeCell ref="AN13:AT13"/>
    <mergeCell ref="AU13:AY13"/>
    <mergeCell ref="AS9:AS12"/>
    <mergeCell ref="AT9:AT12"/>
    <mergeCell ref="AU9:AU12"/>
    <mergeCell ref="AV9:AV12"/>
    <mergeCell ref="AW9:AW12"/>
    <mergeCell ref="AN9:AN12"/>
    <mergeCell ref="AO9:AO12"/>
    <mergeCell ref="AP9:AP12"/>
    <mergeCell ref="AQ9:AQ12"/>
    <mergeCell ref="AR9:AR12"/>
  </mergeCells>
  <conditionalFormatting sqref="L23 L19 L15 L17 AH15 AH17 AH19 AH23">
    <cfRule type="expression" dxfId="41" priority="3">
      <formula>$E$12="Ano"</formula>
    </cfRule>
  </conditionalFormatting>
  <conditionalFormatting sqref="D12">
    <cfRule type="cellIs" dxfId="40" priority="27" stopIfTrue="1" operator="lessThan">
      <formula>0</formula>
    </cfRule>
    <cfRule type="cellIs" dxfId="39" priority="39" operator="greaterThan">
      <formula>2000</formula>
    </cfRule>
  </conditionalFormatting>
  <conditionalFormatting sqref="H42:N42 H14:N14">
    <cfRule type="expression" dxfId="38" priority="40" stopIfTrue="1">
      <formula>$N$42&gt;$F$12</formula>
    </cfRule>
  </conditionalFormatting>
  <conditionalFormatting sqref="D12">
    <cfRule type="expression" dxfId="37" priority="26">
      <formula>$M$13=1</formula>
    </cfRule>
  </conditionalFormatting>
  <conditionalFormatting sqref="L35 N35">
    <cfRule type="expression" dxfId="36" priority="4">
      <formula>$N$35&gt;$F$12/2</formula>
    </cfRule>
  </conditionalFormatting>
  <conditionalFormatting sqref="AG14:AJ14 AL14 AG42:AJ42 AL42 AG43:AH43">
    <cfRule type="expression" dxfId="35" priority="25">
      <formula>$J$3&lt;0</formula>
    </cfRule>
  </conditionalFormatting>
  <conditionalFormatting sqref="AH35:AJ35">
    <cfRule type="expression" dxfId="34" priority="6">
      <formula>$AJ$35&gt;($F$12/2)</formula>
    </cfRule>
  </conditionalFormatting>
  <conditionalFormatting sqref="K3 K5:K7">
    <cfRule type="cellIs" dxfId="33" priority="1" operator="notEqual">
      <formula>"OK"</formula>
    </cfRule>
  </conditionalFormatting>
  <dataValidations xWindow="1103" yWindow="594" count="6">
    <dataValidation type="whole" allowBlank="1" showInputMessage="1" showErrorMessage="1" sqref="L16 L18 L22:L24 L20 L26:L34 L36:L41 AH16 AH18 AH22:AH24 AH20 AH26:AH34 AH36:AH41">
      <formula1>0</formula1>
      <formula2>999999</formula2>
    </dataValidation>
    <dataValidation type="list" allowBlank="1" showInputMessage="1" showErrorMessage="1" sqref="E12">
      <formula1>"Ano,Ne"</formula1>
    </dataValidation>
    <dataValidation type="whole" allowBlank="1" showInputMessage="1" showErrorMessage="1" sqref="L19 L21 L15 L17 AH19 AH21 AH15 AH17">
      <formula1>0</formula1>
      <formula2>1000</formula2>
    </dataValidation>
    <dataValidation type="whole" allowBlank="1" showErrorMessage="1" sqref="L25 AH25">
      <formula1>0</formula1>
      <formula2>999999</formula2>
    </dataValidation>
    <dataValidation type="list" allowBlank="1" showInputMessage="1" showErrorMessage="1" error="vyberte možnost z nabídky" prompt="vyberte z nabídky jednu možnost" sqref="D35:G35">
      <formula1>ICT</formula1>
    </dataValidation>
    <dataValidation type="whole" allowBlank="1" showInputMessage="1" showErrorMessage="1" prompt="V názvu aktivity vyberte z nabídky jednu z variant aktivity. _x000a_Aktivitu je možné zvolit nejvýš v hodnotě dosahující poloviny maximální výše dotace pro daný subjekt." sqref="L35 AH35">
      <formula1>0</formula1>
      <formula2>999999</formula2>
    </dataValidation>
  </dataValidations>
  <hyperlinks>
    <hyperlink ref="B1" location="'Úvodní strana'!A1" display="zpět na hlavní stranu"/>
  </hyperlinks>
  <pageMargins left="0.7" right="0.7" top="0.78740157499999996" bottom="0.78740157499999996" header="0.3" footer="0.3"/>
  <pageSetup paperSize="9" orientation="portrait" r:id="rId1"/>
  <ignoredErrors>
    <ignoredError sqref="X4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B1:BB51"/>
  <sheetViews>
    <sheetView workbookViewId="0">
      <selection activeCell="H27" sqref="H27:J27"/>
    </sheetView>
  </sheetViews>
  <sheetFormatPr defaultRowHeight="14.25" x14ac:dyDescent="0.25"/>
  <cols>
    <col min="1" max="1" width="1.7109375" style="4" customWidth="1"/>
    <col min="2" max="2" width="7.28515625" style="8" customWidth="1"/>
    <col min="3" max="3" width="6.140625" style="5" hidden="1" customWidth="1"/>
    <col min="4" max="4" width="17.140625" style="5" customWidth="1"/>
    <col min="5" max="5" width="11.5703125" style="5" customWidth="1"/>
    <col min="6" max="6" width="17.140625" style="5" customWidth="1"/>
    <col min="7" max="7" width="4.7109375" style="5" customWidth="1"/>
    <col min="8" max="8" width="17.140625" style="5" customWidth="1"/>
    <col min="9" max="9" width="16.5703125" style="5" customWidth="1"/>
    <col min="10" max="10" width="23.140625" style="5" customWidth="1"/>
    <col min="11" max="11" width="12.140625" style="4" customWidth="1"/>
    <col min="12" max="12" width="15.28515625" style="5" customWidth="1"/>
    <col min="13" max="13" width="9.85546875" style="17" hidden="1" customWidth="1"/>
    <col min="14" max="14" width="14.7109375" style="6" customWidth="1"/>
    <col min="15" max="15" width="2.85546875" style="17" customWidth="1"/>
    <col min="16" max="16" width="8" style="6" customWidth="1"/>
    <col min="17" max="17" width="14.7109375" style="6" customWidth="1"/>
    <col min="18" max="18" width="6.5703125" style="5" hidden="1" customWidth="1"/>
    <col min="19" max="19" width="6.42578125" style="5" hidden="1" customWidth="1"/>
    <col min="20" max="21" width="6.85546875" style="5" hidden="1" customWidth="1"/>
    <col min="22" max="22" width="6.42578125" style="5" hidden="1" customWidth="1"/>
    <col min="23" max="24" width="6.85546875" style="5" hidden="1" customWidth="1"/>
    <col min="25" max="25" width="7.85546875" style="5" hidden="1" customWidth="1"/>
    <col min="26" max="26" width="6.42578125" style="5" hidden="1" customWidth="1"/>
    <col min="27" max="27" width="6.7109375" style="5" hidden="1" customWidth="1"/>
    <col min="28" max="28" width="6.28515625" style="5" hidden="1" customWidth="1"/>
    <col min="29" max="29" width="6.5703125" style="5" hidden="1" customWidth="1"/>
    <col min="30" max="30" width="8.85546875" style="5" hidden="1" customWidth="1"/>
    <col min="31" max="31" width="0" style="4" hidden="1" customWidth="1"/>
    <col min="32" max="32" width="9.140625" style="4"/>
    <col min="33" max="33" width="12.140625" style="4" customWidth="1"/>
    <col min="34" max="34" width="15.28515625" style="4" customWidth="1"/>
    <col min="35" max="35" width="9.140625" style="4" hidden="1" customWidth="1"/>
    <col min="36" max="38" width="14.7109375" style="4" customWidth="1"/>
    <col min="39" max="39" width="3.42578125" style="4" customWidth="1"/>
    <col min="40" max="52" width="9.140625" style="4" hidden="1" customWidth="1"/>
    <col min="53" max="53" width="8" style="4" customWidth="1"/>
    <col min="54" max="54" width="14.7109375" style="4" customWidth="1"/>
    <col min="55" max="16384" width="9.140625" style="4"/>
  </cols>
  <sheetData>
    <row r="1" spans="2:54" ht="15" x14ac:dyDescent="0.25">
      <c r="B1" s="78" t="s">
        <v>32</v>
      </c>
      <c r="C1" s="4"/>
      <c r="D1" s="4"/>
      <c r="E1" s="4"/>
      <c r="F1" s="4"/>
      <c r="R1" s="5" t="s">
        <v>263</v>
      </c>
    </row>
    <row r="2" spans="2:54" ht="30" customHeight="1" x14ac:dyDescent="0.25">
      <c r="B2" s="78"/>
      <c r="C2" s="4"/>
      <c r="D2" s="4"/>
      <c r="E2" s="4"/>
      <c r="F2" s="1217"/>
      <c r="G2" s="1217"/>
      <c r="H2" s="929" t="s">
        <v>282</v>
      </c>
      <c r="I2" s="929" t="s">
        <v>283</v>
      </c>
      <c r="J2" s="929" t="s">
        <v>297</v>
      </c>
      <c r="K2" s="1218" t="s">
        <v>285</v>
      </c>
      <c r="L2" s="1218"/>
      <c r="M2" s="1218"/>
      <c r="N2" s="1218"/>
      <c r="O2" s="1218"/>
      <c r="P2" s="1218"/>
      <c r="Q2" s="1218"/>
      <c r="R2" s="1218"/>
      <c r="S2" s="1218"/>
      <c r="T2" s="1218"/>
      <c r="U2" s="1218"/>
      <c r="V2" s="1218"/>
      <c r="W2" s="1218"/>
      <c r="X2" s="1218"/>
      <c r="Y2" s="1218"/>
      <c r="Z2" s="1218"/>
      <c r="AA2" s="1218"/>
      <c r="AB2" s="1218"/>
      <c r="AC2" s="1218"/>
      <c r="AD2" s="1218"/>
      <c r="AE2" s="1218"/>
      <c r="AF2" s="1218"/>
      <c r="AG2" s="1218"/>
      <c r="AH2" s="1218"/>
    </row>
    <row r="3" spans="2:54" ht="21" customHeight="1" x14ac:dyDescent="0.25">
      <c r="B3" s="78"/>
      <c r="C3" s="4"/>
      <c r="D3" s="4"/>
      <c r="E3" s="4"/>
      <c r="F3" s="1213" t="s">
        <v>294</v>
      </c>
      <c r="G3" s="1213"/>
      <c r="H3" s="771">
        <f>N42</f>
        <v>0</v>
      </c>
      <c r="I3" s="771">
        <f>AJ42</f>
        <v>0</v>
      </c>
      <c r="J3" s="772">
        <f>H3-I3</f>
        <v>0</v>
      </c>
      <c r="K3" s="1215" t="str">
        <f>IF(J3&gt;=0,"OK","nelze navýšit dotaci subjektu")</f>
        <v>OK</v>
      </c>
      <c r="L3" s="1215"/>
      <c r="M3" s="1215"/>
      <c r="N3" s="1215"/>
      <c r="O3" s="1215"/>
      <c r="P3" s="1215"/>
      <c r="Q3" s="1215"/>
      <c r="R3" s="1215"/>
      <c r="S3" s="1215"/>
      <c r="T3" s="1215"/>
      <c r="U3" s="1215"/>
      <c r="V3" s="1215"/>
      <c r="W3" s="1215"/>
      <c r="X3" s="1215"/>
      <c r="Y3" s="1215"/>
      <c r="Z3" s="1215"/>
      <c r="AA3" s="1215"/>
      <c r="AB3" s="1215"/>
      <c r="AC3" s="1215"/>
      <c r="AD3" s="1215"/>
      <c r="AE3" s="1215"/>
      <c r="AF3" s="1215"/>
      <c r="AG3" s="1215"/>
      <c r="AH3" s="1215"/>
      <c r="AI3" s="932"/>
    </row>
    <row r="4" spans="2:54" ht="21" customHeight="1" x14ac:dyDescent="0.25">
      <c r="B4" s="78"/>
      <c r="C4" s="4"/>
      <c r="D4" s="4"/>
      <c r="E4" s="4"/>
      <c r="F4" s="1016" t="s">
        <v>288</v>
      </c>
      <c r="G4" s="1016"/>
      <c r="H4" s="911">
        <f>SUMIFS(N15:N41,$C15:$C41,"1.1")</f>
        <v>0</v>
      </c>
      <c r="I4" s="911">
        <f>SUMIFS(AJ15:AJ41,$C15:$C41,"1.1")</f>
        <v>0</v>
      </c>
      <c r="J4" s="912">
        <f t="shared" ref="J4:J7" si="0">H4-I4</f>
        <v>0</v>
      </c>
      <c r="K4" s="1012" t="str">
        <f>IF(Souhrn!G5&lt;0,CONCATENATE("je překročena celková částka SC za všechny subjekty (navýšeno u: ",IF(Souhrn!H5&lt;&gt;0,"MŠ - ",""),IF(Souhrn!I5&lt;&gt;0,"ZŠ - ",""),IF(Souhrn!J5&lt;&gt;0,"ŠD - ",""),IF(Souhrn!K5&lt;&gt;0,"ŠK - ",""),IF(Souhrn!L5&lt;&gt;0,"SVČ - ",""),IF(Souhrn!M5&lt;&gt;0,"ZUŠ - ",""),")"),"OK")</f>
        <v>OK</v>
      </c>
      <c r="L4" s="1012"/>
      <c r="M4" s="1012"/>
      <c r="N4" s="1012"/>
      <c r="O4" s="1012"/>
      <c r="P4" s="1012"/>
      <c r="Q4" s="1012"/>
      <c r="R4" s="1012"/>
      <c r="S4" s="1012"/>
      <c r="T4" s="1012"/>
      <c r="U4" s="1012"/>
      <c r="V4" s="1012"/>
      <c r="W4" s="1012"/>
      <c r="X4" s="1012"/>
      <c r="Y4" s="1012"/>
      <c r="Z4" s="1012"/>
      <c r="AA4" s="1012"/>
      <c r="AB4" s="1012"/>
      <c r="AC4" s="1012"/>
      <c r="AD4" s="1012"/>
      <c r="AE4" s="1012"/>
      <c r="AF4" s="1012"/>
      <c r="AG4" s="1012"/>
      <c r="AH4" s="1012"/>
      <c r="AI4" s="916"/>
      <c r="AJ4" s="916"/>
    </row>
    <row r="5" spans="2:54" ht="21" customHeight="1" x14ac:dyDescent="0.25">
      <c r="B5" s="78"/>
      <c r="C5" s="4"/>
      <c r="D5" s="4"/>
      <c r="E5" s="4"/>
      <c r="F5" s="1213" t="s">
        <v>289</v>
      </c>
      <c r="G5" s="1213"/>
      <c r="H5" s="771">
        <f>SUMIFS(N15:N41,$C15:$C41,"1.2")</f>
        <v>0</v>
      </c>
      <c r="I5" s="771">
        <f>SUMIFS(AJ15:AJ41,$C15:$C41,"1.2")</f>
        <v>0</v>
      </c>
      <c r="J5" s="772">
        <f t="shared" si="0"/>
        <v>0</v>
      </c>
      <c r="K5" s="1215" t="str">
        <f>IF(Souhrn!G6&lt;0,CONCATENATE("je překročena celková částka SC za všechny subjekty (navýšeno u: ",IF(Souhrn!H6&lt;&gt;0,"MŠ - ",""),IF(Souhrn!I6&lt;&gt;0,"ZŠ - ",""),IF(Souhrn!J6&lt;&gt;0,"ŠD - ",""),IF(Souhrn!K6&lt;&gt;0,"ŠK - ",""),IF(Souhrn!L6&lt;&gt;0,"SVČ - ",""),IF(Souhrn!M6&lt;&gt;0,"ZUŠ - ",""),")"),"OK")</f>
        <v>OK</v>
      </c>
      <c r="L5" s="1215"/>
      <c r="M5" s="1215"/>
      <c r="N5" s="1215"/>
      <c r="O5" s="1215"/>
      <c r="P5" s="1215"/>
      <c r="Q5" s="1215"/>
      <c r="R5" s="1215"/>
      <c r="S5" s="1215"/>
      <c r="T5" s="1215"/>
      <c r="U5" s="1215"/>
      <c r="V5" s="1215"/>
      <c r="W5" s="1215"/>
      <c r="X5" s="1215"/>
      <c r="Y5" s="1215"/>
      <c r="Z5" s="1215"/>
      <c r="AA5" s="1215"/>
      <c r="AB5" s="1215"/>
      <c r="AC5" s="1215"/>
      <c r="AD5" s="1215"/>
      <c r="AE5" s="1215"/>
      <c r="AF5" s="1215"/>
      <c r="AG5" s="1215"/>
      <c r="AH5" s="1215"/>
      <c r="AI5" s="932"/>
    </row>
    <row r="6" spans="2:54" ht="21" customHeight="1" x14ac:dyDescent="0.25">
      <c r="B6" s="78"/>
      <c r="C6" s="4"/>
      <c r="D6" s="4"/>
      <c r="E6" s="4"/>
      <c r="F6" s="1214" t="s">
        <v>290</v>
      </c>
      <c r="G6" s="1214"/>
      <c r="H6" s="921">
        <f>SUMIFS(N15:N41,$C15:$C41,"1.5")</f>
        <v>0</v>
      </c>
      <c r="I6" s="921">
        <f>SUMIFS(AJ15:AJ41,$C15:$C41,"1.5")</f>
        <v>0</v>
      </c>
      <c r="J6" s="922">
        <f t="shared" si="0"/>
        <v>0</v>
      </c>
      <c r="K6" s="1216" t="str">
        <f>IF(Souhrn!G7&lt;0,CONCATENATE("je překročena celková částka SC za všechny subjekty (navýšeno u: ",IF(Souhrn!H7&lt;&gt;0,"MŠ - ",""),IF(Souhrn!I7&lt;&gt;0,"ZŠ - ",""),IF(Souhrn!J7&lt;&gt;0,"ŠD - ",""),IF(Souhrn!K7&lt;&gt;0,"ŠK - ",""),IF(Souhrn!L7&lt;&gt;0,"SVČ - ",""),IF(Souhrn!M7&lt;&gt;0,"ZUŠ - ",""),")"),"OK")</f>
        <v>OK</v>
      </c>
      <c r="L6" s="1216"/>
      <c r="M6" s="1216"/>
      <c r="N6" s="1216"/>
      <c r="O6" s="1216"/>
      <c r="P6" s="1216"/>
      <c r="Q6" s="1216"/>
      <c r="R6" s="1216"/>
      <c r="S6" s="1216"/>
      <c r="T6" s="1216"/>
      <c r="U6" s="1216"/>
      <c r="V6" s="1216"/>
      <c r="W6" s="1216"/>
      <c r="X6" s="1216"/>
      <c r="Y6" s="1216"/>
      <c r="Z6" s="1216"/>
      <c r="AA6" s="1216"/>
      <c r="AB6" s="1216"/>
      <c r="AC6" s="1216"/>
      <c r="AD6" s="1216"/>
      <c r="AE6" s="1216"/>
      <c r="AF6" s="1216"/>
      <c r="AG6" s="1216"/>
      <c r="AH6" s="1216"/>
    </row>
    <row r="7" spans="2:54" ht="21" customHeight="1" x14ac:dyDescent="0.25">
      <c r="B7" s="78"/>
      <c r="C7" s="4"/>
      <c r="D7" s="4"/>
      <c r="E7" s="4"/>
      <c r="F7" s="1213" t="s">
        <v>291</v>
      </c>
      <c r="G7" s="1213"/>
      <c r="H7" s="771">
        <f>SUMIFS(N15:N41,$C15:$C41,"3.1")</f>
        <v>0</v>
      </c>
      <c r="I7" s="771">
        <f>SUMIFS(AJ15:AJ41,$C15:$C41,"3.1")</f>
        <v>0</v>
      </c>
      <c r="J7" s="772">
        <f t="shared" si="0"/>
        <v>0</v>
      </c>
      <c r="K7" s="1215" t="str">
        <f>IF(Souhrn!G8&lt;0,CONCATENATE("je překročena celková částka SC za všechny subjekty (navýšeno u: ",IF(Souhrn!H8&lt;&gt;0,"MŠ - ",""),IF(Souhrn!I8&lt;&gt;0,"ZŠ - ",""),IF(Souhrn!J8&lt;&gt;0,"ŠD - ",""),IF(Souhrn!K8&lt;&gt;0,"ŠK - ",""),IF(Souhrn!L8&lt;&gt;0,"SVČ - ",""),IF(Souhrn!M8&lt;&gt;0,"ZUŠ - ",""),")"),"OK")</f>
        <v>OK</v>
      </c>
      <c r="L7" s="1215"/>
      <c r="M7" s="1215"/>
      <c r="N7" s="1215"/>
      <c r="O7" s="1215"/>
      <c r="P7" s="1215"/>
      <c r="Q7" s="1215"/>
      <c r="R7" s="1215"/>
      <c r="S7" s="1215"/>
      <c r="T7" s="1215"/>
      <c r="U7" s="1215"/>
      <c r="V7" s="1215"/>
      <c r="W7" s="1215"/>
      <c r="X7" s="1215"/>
      <c r="Y7" s="1215"/>
      <c r="Z7" s="1215"/>
      <c r="AA7" s="1215"/>
      <c r="AB7" s="1215"/>
      <c r="AC7" s="1215"/>
      <c r="AD7" s="1215"/>
      <c r="AE7" s="1215"/>
      <c r="AF7" s="1215"/>
      <c r="AG7" s="1215"/>
      <c r="AH7" s="1215"/>
    </row>
    <row r="8" spans="2:54" ht="15.75" thickBot="1" x14ac:dyDescent="0.3">
      <c r="B8" s="78"/>
      <c r="C8" s="4"/>
      <c r="D8" s="4"/>
      <c r="E8" s="4"/>
      <c r="F8" s="4"/>
    </row>
    <row r="9" spans="2:54" ht="9.75" customHeight="1" x14ac:dyDescent="0.25">
      <c r="B9" s="20"/>
      <c r="C9" s="143"/>
      <c r="D9" s="143"/>
      <c r="E9" s="143"/>
      <c r="F9" s="143"/>
      <c r="G9" s="143"/>
      <c r="H9" s="1230" t="s">
        <v>33</v>
      </c>
      <c r="I9" s="1231"/>
      <c r="J9" s="1232"/>
      <c r="K9" s="1204" t="s">
        <v>21</v>
      </c>
      <c r="L9" s="1207" t="s">
        <v>321</v>
      </c>
      <c r="M9" s="565">
        <v>100000</v>
      </c>
      <c r="N9" s="1210" t="s">
        <v>22</v>
      </c>
      <c r="P9" s="1138" t="s">
        <v>267</v>
      </c>
      <c r="Q9" s="1139"/>
      <c r="R9" s="1202" t="s">
        <v>11</v>
      </c>
      <c r="S9" s="1190" t="s">
        <v>0</v>
      </c>
      <c r="T9" s="1190" t="s">
        <v>1</v>
      </c>
      <c r="U9" s="1190" t="s">
        <v>97</v>
      </c>
      <c r="V9" s="1190" t="s">
        <v>98</v>
      </c>
      <c r="W9" s="1190" t="s">
        <v>99</v>
      </c>
      <c r="X9" s="1190" t="s">
        <v>100</v>
      </c>
      <c r="Y9" s="1200" t="s">
        <v>4</v>
      </c>
      <c r="Z9" s="1190" t="s">
        <v>5</v>
      </c>
      <c r="AA9" s="1190" t="s">
        <v>6</v>
      </c>
      <c r="AB9" s="1190" t="s">
        <v>7</v>
      </c>
      <c r="AC9" s="1192" t="s">
        <v>8</v>
      </c>
      <c r="AD9" s="1194" t="s">
        <v>3</v>
      </c>
      <c r="AG9" s="1204" t="s">
        <v>21</v>
      </c>
      <c r="AH9" s="1207" t="s">
        <v>322</v>
      </c>
      <c r="AI9" s="788">
        <v>100000</v>
      </c>
      <c r="AJ9" s="1210" t="s">
        <v>22</v>
      </c>
      <c r="AK9" s="1210" t="s">
        <v>280</v>
      </c>
      <c r="AL9" s="1210" t="s">
        <v>281</v>
      </c>
      <c r="AM9" s="17"/>
      <c r="AN9" s="1202" t="s">
        <v>11</v>
      </c>
      <c r="AO9" s="1190" t="s">
        <v>0</v>
      </c>
      <c r="AP9" s="1190" t="s">
        <v>1</v>
      </c>
      <c r="AQ9" s="1190" t="s">
        <v>97</v>
      </c>
      <c r="AR9" s="1190" t="s">
        <v>98</v>
      </c>
      <c r="AS9" s="1190" t="s">
        <v>99</v>
      </c>
      <c r="AT9" s="1190" t="s">
        <v>100</v>
      </c>
      <c r="AU9" s="1200" t="s">
        <v>4</v>
      </c>
      <c r="AV9" s="1190" t="s">
        <v>5</v>
      </c>
      <c r="AW9" s="1190" t="s">
        <v>6</v>
      </c>
      <c r="AX9" s="1190" t="s">
        <v>7</v>
      </c>
      <c r="AY9" s="1192" t="s">
        <v>8</v>
      </c>
      <c r="AZ9" s="1194" t="s">
        <v>3</v>
      </c>
      <c r="BA9" s="1138" t="s">
        <v>267</v>
      </c>
      <c r="BB9" s="1139"/>
    </row>
    <row r="10" spans="2:54" ht="25.5" customHeight="1" x14ac:dyDescent="0.25">
      <c r="B10" s="1239" t="s">
        <v>45</v>
      </c>
      <c r="C10" s="1240"/>
      <c r="D10" s="1240"/>
      <c r="E10" s="1240"/>
      <c r="F10" s="1240"/>
      <c r="G10" s="1241"/>
      <c r="H10" s="1233"/>
      <c r="I10" s="1234"/>
      <c r="J10" s="1235"/>
      <c r="K10" s="1205"/>
      <c r="L10" s="1208"/>
      <c r="M10" s="565">
        <v>1800</v>
      </c>
      <c r="N10" s="1211"/>
      <c r="P10" s="1140"/>
      <c r="Q10" s="1141"/>
      <c r="R10" s="1203"/>
      <c r="S10" s="1191"/>
      <c r="T10" s="1191"/>
      <c r="U10" s="1191"/>
      <c r="V10" s="1191"/>
      <c r="W10" s="1191"/>
      <c r="X10" s="1191"/>
      <c r="Y10" s="1201"/>
      <c r="Z10" s="1191"/>
      <c r="AA10" s="1191"/>
      <c r="AB10" s="1191"/>
      <c r="AC10" s="1193"/>
      <c r="AD10" s="1195"/>
      <c r="AG10" s="1205"/>
      <c r="AH10" s="1208"/>
      <c r="AI10" s="565">
        <v>1800</v>
      </c>
      <c r="AJ10" s="1211"/>
      <c r="AK10" s="1211"/>
      <c r="AL10" s="1211"/>
      <c r="AM10" s="17"/>
      <c r="AN10" s="1203"/>
      <c r="AO10" s="1191"/>
      <c r="AP10" s="1191"/>
      <c r="AQ10" s="1191"/>
      <c r="AR10" s="1191"/>
      <c r="AS10" s="1191"/>
      <c r="AT10" s="1191"/>
      <c r="AU10" s="1201"/>
      <c r="AV10" s="1191"/>
      <c r="AW10" s="1191"/>
      <c r="AX10" s="1191"/>
      <c r="AY10" s="1193"/>
      <c r="AZ10" s="1195"/>
      <c r="BA10" s="1140"/>
      <c r="BB10" s="1141"/>
    </row>
    <row r="11" spans="2:54" s="5" customFormat="1" ht="41.25" customHeight="1" thickBot="1" x14ac:dyDescent="0.35">
      <c r="B11" s="259"/>
      <c r="C11" s="260"/>
      <c r="D11" s="426" t="s">
        <v>320</v>
      </c>
      <c r="E11" s="426" t="s">
        <v>27</v>
      </c>
      <c r="F11" s="897" t="s">
        <v>16</v>
      </c>
      <c r="G11" s="262"/>
      <c r="H11" s="1233"/>
      <c r="I11" s="1234"/>
      <c r="J11" s="1235"/>
      <c r="K11" s="1205"/>
      <c r="L11" s="1208"/>
      <c r="M11" s="566">
        <f>IF(SUM($Y$15:$Y$41)&lt;&gt;0,1,0)</f>
        <v>0</v>
      </c>
      <c r="N11" s="1211"/>
      <c r="O11" s="17"/>
      <c r="P11" s="1142"/>
      <c r="Q11" s="1143"/>
      <c r="R11" s="1203"/>
      <c r="S11" s="1191"/>
      <c r="T11" s="1191"/>
      <c r="U11" s="1191"/>
      <c r="V11" s="1191"/>
      <c r="W11" s="1191"/>
      <c r="X11" s="1191"/>
      <c r="Y11" s="1201"/>
      <c r="Z11" s="1191"/>
      <c r="AA11" s="1191"/>
      <c r="AB11" s="1191"/>
      <c r="AC11" s="1193"/>
      <c r="AD11" s="1195"/>
      <c r="AG11" s="1205"/>
      <c r="AH11" s="1208"/>
      <c r="AI11" s="567">
        <f>IF(SUM(AU15:AU41)&lt;&gt;0,1,0)</f>
        <v>0</v>
      </c>
      <c r="AJ11" s="1211"/>
      <c r="AK11" s="1211"/>
      <c r="AL11" s="1211"/>
      <c r="AM11" s="17"/>
      <c r="AN11" s="1203"/>
      <c r="AO11" s="1191"/>
      <c r="AP11" s="1191"/>
      <c r="AQ11" s="1191"/>
      <c r="AR11" s="1191"/>
      <c r="AS11" s="1191"/>
      <c r="AT11" s="1191"/>
      <c r="AU11" s="1201"/>
      <c r="AV11" s="1191"/>
      <c r="AW11" s="1191"/>
      <c r="AX11" s="1191"/>
      <c r="AY11" s="1193"/>
      <c r="AZ11" s="1195"/>
      <c r="BA11" s="1142"/>
      <c r="BB11" s="1143"/>
    </row>
    <row r="12" spans="2:54" s="7" customFormat="1" ht="28.5" customHeight="1" x14ac:dyDescent="0.3">
      <c r="B12" s="259"/>
      <c r="C12" s="260"/>
      <c r="D12" s="883">
        <v>0</v>
      </c>
      <c r="E12" s="884" t="s">
        <v>28</v>
      </c>
      <c r="F12" s="898">
        <f>IF(M13&gt;5000000,5000000,M13)</f>
        <v>0</v>
      </c>
      <c r="G12" s="263"/>
      <c r="H12" s="1233"/>
      <c r="I12" s="1234"/>
      <c r="J12" s="1235"/>
      <c r="K12" s="1205"/>
      <c r="L12" s="1208"/>
      <c r="M12" s="567">
        <f>IF((D12=0),IF(N42&gt;0,1,0),0)</f>
        <v>0</v>
      </c>
      <c r="N12" s="1211"/>
      <c r="O12" s="17"/>
      <c r="P12" s="652" t="s">
        <v>268</v>
      </c>
      <c r="Q12" s="652" t="s">
        <v>269</v>
      </c>
      <c r="R12" s="1203"/>
      <c r="S12" s="1191"/>
      <c r="T12" s="1191"/>
      <c r="U12" s="1191"/>
      <c r="V12" s="1191"/>
      <c r="W12" s="1191"/>
      <c r="X12" s="1191"/>
      <c r="Y12" s="1201"/>
      <c r="Z12" s="1191"/>
      <c r="AA12" s="1191"/>
      <c r="AB12" s="1191"/>
      <c r="AC12" s="1193"/>
      <c r="AD12" s="1195"/>
      <c r="AG12" s="1205"/>
      <c r="AH12" s="1208"/>
      <c r="AI12" s="567">
        <f>IF((D12=0),IF(AJ42&gt;0,1,0),0)</f>
        <v>0</v>
      </c>
      <c r="AJ12" s="1211"/>
      <c r="AK12" s="1211"/>
      <c r="AL12" s="1211"/>
      <c r="AM12" s="17"/>
      <c r="AN12" s="1203"/>
      <c r="AO12" s="1191"/>
      <c r="AP12" s="1191"/>
      <c r="AQ12" s="1191"/>
      <c r="AR12" s="1191"/>
      <c r="AS12" s="1191"/>
      <c r="AT12" s="1191"/>
      <c r="AU12" s="1201"/>
      <c r="AV12" s="1191"/>
      <c r="AW12" s="1191"/>
      <c r="AX12" s="1191"/>
      <c r="AY12" s="1193"/>
      <c r="AZ12" s="1195"/>
      <c r="BA12" s="652" t="s">
        <v>268</v>
      </c>
      <c r="BB12" s="652" t="s">
        <v>269</v>
      </c>
    </row>
    <row r="13" spans="2:54" s="1" customFormat="1" ht="18" customHeight="1" thickBot="1" x14ac:dyDescent="0.3">
      <c r="B13" s="259"/>
      <c r="C13" s="261"/>
      <c r="D13" s="261"/>
      <c r="E13" s="261"/>
      <c r="F13" s="261"/>
      <c r="G13" s="263"/>
      <c r="H13" s="1236"/>
      <c r="I13" s="1237"/>
      <c r="J13" s="1238"/>
      <c r="K13" s="1206"/>
      <c r="L13" s="1209"/>
      <c r="M13" s="564">
        <f>IF(D12&gt;0,M9+D12*M10,0)</f>
        <v>0</v>
      </c>
      <c r="N13" s="1212"/>
      <c r="O13" s="18"/>
      <c r="P13" s="653"/>
      <c r="Q13" s="653"/>
      <c r="R13" s="1196" t="s">
        <v>10</v>
      </c>
      <c r="S13" s="1197"/>
      <c r="T13" s="1197"/>
      <c r="U13" s="1197"/>
      <c r="V13" s="1197"/>
      <c r="W13" s="1197"/>
      <c r="X13" s="1198"/>
      <c r="Y13" s="1199" t="s">
        <v>9</v>
      </c>
      <c r="Z13" s="1197"/>
      <c r="AA13" s="1197"/>
      <c r="AB13" s="1197"/>
      <c r="AC13" s="1198"/>
      <c r="AD13" s="264" t="s">
        <v>2</v>
      </c>
      <c r="AG13" s="1206"/>
      <c r="AH13" s="1209"/>
      <c r="AI13" s="567">
        <f>IF(D12&gt;0,AI9+D12*AI10,0)</f>
        <v>0</v>
      </c>
      <c r="AJ13" s="1212"/>
      <c r="AK13" s="1211"/>
      <c r="AL13" s="1211"/>
      <c r="AM13" s="18"/>
      <c r="AN13" s="1196" t="s">
        <v>10</v>
      </c>
      <c r="AO13" s="1197"/>
      <c r="AP13" s="1197"/>
      <c r="AQ13" s="1197"/>
      <c r="AR13" s="1197"/>
      <c r="AS13" s="1197"/>
      <c r="AT13" s="1198"/>
      <c r="AU13" s="1199" t="s">
        <v>9</v>
      </c>
      <c r="AV13" s="1197"/>
      <c r="AW13" s="1197"/>
      <c r="AX13" s="1197"/>
      <c r="AY13" s="1198"/>
      <c r="AZ13" s="264" t="s">
        <v>2</v>
      </c>
      <c r="BA13" s="653"/>
      <c r="BB13" s="653"/>
    </row>
    <row r="14" spans="2:54" s="1" customFormat="1" ht="18" thickBot="1" x14ac:dyDescent="0.3">
      <c r="B14" s="1219" t="s">
        <v>54</v>
      </c>
      <c r="C14" s="1220"/>
      <c r="D14" s="1220"/>
      <c r="E14" s="1220"/>
      <c r="F14" s="1220"/>
      <c r="G14" s="1220"/>
      <c r="H14" s="1221" t="str">
        <f>H42</f>
        <v xml:space="preserve"> možno ještě rozdělit</v>
      </c>
      <c r="I14" s="1221"/>
      <c r="J14" s="1221"/>
      <c r="K14" s="900">
        <f>K42</f>
        <v>0</v>
      </c>
      <c r="L14" s="715"/>
      <c r="M14" s="300">
        <f>M42</f>
        <v>0</v>
      </c>
      <c r="N14" s="301">
        <f>N42</f>
        <v>0</v>
      </c>
      <c r="O14" s="18"/>
      <c r="P14" s="654"/>
      <c r="Q14" s="654">
        <f>Q42</f>
        <v>0</v>
      </c>
      <c r="R14" s="302">
        <v>54000</v>
      </c>
      <c r="S14" s="303">
        <v>50501</v>
      </c>
      <c r="T14" s="303">
        <v>52601</v>
      </c>
      <c r="U14" s="303">
        <v>52602</v>
      </c>
      <c r="V14" s="303">
        <v>52106</v>
      </c>
      <c r="W14" s="392">
        <v>51212</v>
      </c>
      <c r="X14" s="304">
        <v>51017</v>
      </c>
      <c r="Y14" s="305">
        <v>51010</v>
      </c>
      <c r="Z14" s="306">
        <v>51610</v>
      </c>
      <c r="AA14" s="306">
        <v>51710</v>
      </c>
      <c r="AB14" s="306">
        <v>51510</v>
      </c>
      <c r="AC14" s="307">
        <v>52510</v>
      </c>
      <c r="AD14" s="308">
        <v>60000</v>
      </c>
      <c r="AG14" s="796">
        <f>AG42</f>
        <v>0</v>
      </c>
      <c r="AH14" s="715"/>
      <c r="AI14" s="300">
        <f>AI42</f>
        <v>0</v>
      </c>
      <c r="AJ14" s="301">
        <f>AJ42</f>
        <v>0</v>
      </c>
      <c r="AK14" s="797"/>
      <c r="AL14" s="798">
        <f>AL42</f>
        <v>0</v>
      </c>
      <c r="AM14" s="18"/>
      <c r="AN14" s="302">
        <v>54000</v>
      </c>
      <c r="AO14" s="303">
        <v>50501</v>
      </c>
      <c r="AP14" s="303">
        <v>52601</v>
      </c>
      <c r="AQ14" s="303">
        <v>52602</v>
      </c>
      <c r="AR14" s="303">
        <v>52106</v>
      </c>
      <c r="AS14" s="392">
        <v>51212</v>
      </c>
      <c r="AT14" s="304">
        <v>51017</v>
      </c>
      <c r="AU14" s="305">
        <v>51010</v>
      </c>
      <c r="AV14" s="306">
        <v>51610</v>
      </c>
      <c r="AW14" s="306">
        <v>51710</v>
      </c>
      <c r="AX14" s="306">
        <v>51510</v>
      </c>
      <c r="AY14" s="307">
        <v>52510</v>
      </c>
      <c r="AZ14" s="308">
        <v>60000</v>
      </c>
      <c r="BA14" s="654"/>
      <c r="BB14" s="654">
        <f>BB42</f>
        <v>0</v>
      </c>
    </row>
    <row r="15" spans="2:54" s="1" customFormat="1" ht="30" customHeight="1" thickBot="1" x14ac:dyDescent="0.3">
      <c r="B15" s="265" t="s">
        <v>153</v>
      </c>
      <c r="C15" s="418" t="s">
        <v>104</v>
      </c>
      <c r="D15" s="1226" t="s">
        <v>154</v>
      </c>
      <c r="E15" s="1226"/>
      <c r="F15" s="1226"/>
      <c r="G15" s="1228"/>
      <c r="H15" s="1225" t="s">
        <v>36</v>
      </c>
      <c r="I15" s="1226"/>
      <c r="J15" s="1227"/>
      <c r="K15" s="266">
        <v>3617</v>
      </c>
      <c r="L15" s="885">
        <v>0</v>
      </c>
      <c r="M15" s="440">
        <f>IF($E$12="Ano",0,L15)</f>
        <v>0</v>
      </c>
      <c r="N15" s="275">
        <f>K15*M15</f>
        <v>0</v>
      </c>
      <c r="O15" s="17"/>
      <c r="P15" s="666">
        <f>L15+ŠD!L15</f>
        <v>0</v>
      </c>
      <c r="Q15" s="655">
        <f>N15+ŠD!N15</f>
        <v>0</v>
      </c>
      <c r="R15" s="278"/>
      <c r="S15" s="279">
        <f>M15*1/120</f>
        <v>0</v>
      </c>
      <c r="T15" s="279"/>
      <c r="U15" s="279"/>
      <c r="V15" s="280"/>
      <c r="W15" s="393"/>
      <c r="X15" s="281"/>
      <c r="Y15" s="282">
        <f>IF($M15&lt;&gt;0,"X",0)</f>
        <v>0</v>
      </c>
      <c r="Z15" s="280">
        <f>IF($M15&lt;&gt;0,"XXX",0)</f>
        <v>0</v>
      </c>
      <c r="AA15" s="280">
        <f>IF($M15&lt;&gt;0,"XXX",0)</f>
        <v>0</v>
      </c>
      <c r="AB15" s="280">
        <f>IF($M15&lt;&gt;0,"XXX",0)</f>
        <v>0</v>
      </c>
      <c r="AC15" s="283"/>
      <c r="AD15" s="284"/>
      <c r="AG15" s="275">
        <v>3617</v>
      </c>
      <c r="AH15" s="684">
        <v>0</v>
      </c>
      <c r="AI15" s="440">
        <f>IF(E12="Ano",0,AH15)</f>
        <v>0</v>
      </c>
      <c r="AJ15" s="789">
        <f>AG15*AI15</f>
        <v>0</v>
      </c>
      <c r="AK15" s="790" t="str">
        <f>IF(C15="1.1","02.3.68.1",IF(C15="1.2","02.3.68.2",IF(C15="1.5","02.3.68.5",IF(C15="3.1","02.3.61.1",))))</f>
        <v>02.3.68.2</v>
      </c>
      <c r="AL15" s="275">
        <f>AJ15-N15</f>
        <v>0</v>
      </c>
      <c r="AM15" s="17"/>
      <c r="AN15" s="278"/>
      <c r="AO15" s="279">
        <f>AI15*1/120</f>
        <v>0</v>
      </c>
      <c r="AP15" s="279"/>
      <c r="AQ15" s="279"/>
      <c r="AR15" s="280"/>
      <c r="AS15" s="393"/>
      <c r="AT15" s="281"/>
      <c r="AU15" s="282">
        <f>IF(AI15&lt;&gt;0,"X",0)</f>
        <v>0</v>
      </c>
      <c r="AV15" s="280">
        <f>IF(AI15&lt;&gt;0,"XXX",0)</f>
        <v>0</v>
      </c>
      <c r="AW15" s="280">
        <f>IF(AI15&lt;&gt;0,"XXX",0)</f>
        <v>0</v>
      </c>
      <c r="AX15" s="280">
        <f>IF(AI15&lt;&gt;0,"XXX",0)</f>
        <v>0</v>
      </c>
      <c r="AY15" s="283"/>
      <c r="AZ15" s="284"/>
      <c r="BA15" s="666">
        <f>AH15+ŠD!AH15</f>
        <v>0</v>
      </c>
      <c r="BB15" s="655">
        <f>AJ15+ŠD!AJ15</f>
        <v>0</v>
      </c>
    </row>
    <row r="16" spans="2:54" s="1" customFormat="1" ht="30" hidden="1" customHeight="1" thickBot="1" x14ac:dyDescent="0.3">
      <c r="B16" s="267"/>
      <c r="C16" s="268"/>
      <c r="D16" s="268"/>
      <c r="E16" s="268"/>
      <c r="F16" s="268"/>
      <c r="G16" s="583"/>
      <c r="H16" s="269"/>
      <c r="I16" s="270"/>
      <c r="J16" s="271"/>
      <c r="K16" s="272"/>
      <c r="L16" s="879"/>
      <c r="M16" s="441"/>
      <c r="N16" s="276"/>
      <c r="O16" s="17"/>
      <c r="P16" s="667"/>
      <c r="Q16" s="656"/>
      <c r="R16" s="285"/>
      <c r="S16" s="286"/>
      <c r="T16" s="286"/>
      <c r="U16" s="286"/>
      <c r="V16" s="287"/>
      <c r="W16" s="394"/>
      <c r="X16" s="288"/>
      <c r="Y16" s="289"/>
      <c r="Z16" s="287"/>
      <c r="AA16" s="287"/>
      <c r="AB16" s="287"/>
      <c r="AC16" s="290"/>
      <c r="AD16" s="291"/>
      <c r="AG16" s="276"/>
      <c r="AH16" s="3"/>
      <c r="AI16" s="441"/>
      <c r="AJ16" s="791"/>
      <c r="AK16" s="792"/>
      <c r="AL16" s="277"/>
      <c r="AM16" s="17"/>
      <c r="AN16" s="285"/>
      <c r="AO16" s="286"/>
      <c r="AP16" s="286"/>
      <c r="AQ16" s="286"/>
      <c r="AR16" s="287"/>
      <c r="AS16" s="394"/>
      <c r="AT16" s="288"/>
      <c r="AU16" s="289"/>
      <c r="AV16" s="287"/>
      <c r="AW16" s="287"/>
      <c r="AX16" s="287"/>
      <c r="AY16" s="290"/>
      <c r="AZ16" s="291"/>
      <c r="BA16" s="667"/>
      <c r="BB16" s="656"/>
    </row>
    <row r="17" spans="2:54" s="1" customFormat="1" ht="30" customHeight="1" thickBot="1" x14ac:dyDescent="0.3">
      <c r="B17" s="273" t="s">
        <v>155</v>
      </c>
      <c r="C17" s="418" t="s">
        <v>104</v>
      </c>
      <c r="D17" s="1223" t="s">
        <v>156</v>
      </c>
      <c r="E17" s="1223"/>
      <c r="F17" s="1223"/>
      <c r="G17" s="1229"/>
      <c r="H17" s="1222" t="s">
        <v>37</v>
      </c>
      <c r="I17" s="1223"/>
      <c r="J17" s="1224"/>
      <c r="K17" s="274">
        <v>5871</v>
      </c>
      <c r="L17" s="886">
        <v>0</v>
      </c>
      <c r="M17" s="442">
        <f>IF($E$12="Ano",0,L17)</f>
        <v>0</v>
      </c>
      <c r="N17" s="277">
        <f>K17*M17</f>
        <v>0</v>
      </c>
      <c r="O17" s="17"/>
      <c r="P17" s="666">
        <f>L17+ŠD!L17</f>
        <v>0</v>
      </c>
      <c r="Q17" s="655">
        <f>N17+ŠD!N17</f>
        <v>0</v>
      </c>
      <c r="R17" s="292"/>
      <c r="S17" s="293">
        <f>M17*1/120</f>
        <v>0</v>
      </c>
      <c r="T17" s="293"/>
      <c r="U17" s="293"/>
      <c r="V17" s="294"/>
      <c r="W17" s="395"/>
      <c r="X17" s="295"/>
      <c r="Y17" s="296">
        <f>IF($M17&lt;&gt;0,"X",0)</f>
        <v>0</v>
      </c>
      <c r="Z17" s="294">
        <f>IF($M17&lt;&gt;0,"XXX",0)</f>
        <v>0</v>
      </c>
      <c r="AA17" s="294">
        <f>IF($M17&lt;&gt;0,"XXX",0)</f>
        <v>0</v>
      </c>
      <c r="AB17" s="294">
        <f>IF($M17&lt;&gt;0,"XXX",0)</f>
        <v>0</v>
      </c>
      <c r="AC17" s="297"/>
      <c r="AD17" s="298"/>
      <c r="AG17" s="277">
        <v>5871</v>
      </c>
      <c r="AH17" s="689">
        <v>0</v>
      </c>
      <c r="AI17" s="442">
        <f>IF(E12="Ano",0,AH17)</f>
        <v>0</v>
      </c>
      <c r="AJ17" s="793">
        <f>AG17*AI17</f>
        <v>0</v>
      </c>
      <c r="AK17" s="792" t="str">
        <f>IF(C17="1.1","02.3.68.1",IF(C17="1.2","02.3.68.2",IF(C17="1.5","02.3.68.5",IF(C17="3.1","02.3.61.1",))))</f>
        <v>02.3.68.2</v>
      </c>
      <c r="AL17" s="277">
        <f>AJ17-N17</f>
        <v>0</v>
      </c>
      <c r="AM17" s="17"/>
      <c r="AN17" s="292"/>
      <c r="AO17" s="293">
        <f>AI17*1/120</f>
        <v>0</v>
      </c>
      <c r="AP17" s="293"/>
      <c r="AQ17" s="293"/>
      <c r="AR17" s="294"/>
      <c r="AS17" s="395"/>
      <c r="AT17" s="295"/>
      <c r="AU17" s="296">
        <f>IF(AI17&lt;&gt;0,"X",0)</f>
        <v>0</v>
      </c>
      <c r="AV17" s="294">
        <f>IF(AI17&lt;&gt;0,"XXX",0)</f>
        <v>0</v>
      </c>
      <c r="AW17" s="294">
        <f>IF(AI17&lt;&gt;0,"XXX",0)</f>
        <v>0</v>
      </c>
      <c r="AX17" s="294">
        <f>IF(AI17&lt;&gt;0,"XXX",0)</f>
        <v>0</v>
      </c>
      <c r="AY17" s="297"/>
      <c r="AZ17" s="298"/>
      <c r="BA17" s="666">
        <f>AH17+ŠD!AH17</f>
        <v>0</v>
      </c>
      <c r="BB17" s="655">
        <f>AJ17+ŠD!AJ17</f>
        <v>0</v>
      </c>
    </row>
    <row r="18" spans="2:54" s="1" customFormat="1" ht="30" hidden="1" customHeight="1" thickBot="1" x14ac:dyDescent="0.3">
      <c r="B18" s="273"/>
      <c r="C18" s="875"/>
      <c r="D18" s="875"/>
      <c r="E18" s="875"/>
      <c r="F18" s="875"/>
      <c r="G18" s="270"/>
      <c r="H18" s="269"/>
      <c r="I18" s="270"/>
      <c r="J18" s="587"/>
      <c r="K18" s="274"/>
      <c r="L18" s="880"/>
      <c r="M18" s="441"/>
      <c r="N18" s="277"/>
      <c r="O18" s="17"/>
      <c r="P18" s="668"/>
      <c r="Q18" s="657"/>
      <c r="R18" s="292"/>
      <c r="S18" s="293"/>
      <c r="T18" s="293"/>
      <c r="U18" s="293"/>
      <c r="V18" s="294"/>
      <c r="W18" s="395"/>
      <c r="X18" s="295"/>
      <c r="Y18" s="296"/>
      <c r="Z18" s="294"/>
      <c r="AA18" s="294"/>
      <c r="AB18" s="294"/>
      <c r="AC18" s="297"/>
      <c r="AD18" s="298"/>
      <c r="AG18" s="277"/>
      <c r="AH18" s="2"/>
      <c r="AI18" s="441"/>
      <c r="AJ18" s="793"/>
      <c r="AK18" s="792"/>
      <c r="AL18" s="277"/>
      <c r="AM18" s="17"/>
      <c r="AN18" s="292"/>
      <c r="AO18" s="293"/>
      <c r="AP18" s="293"/>
      <c r="AQ18" s="293"/>
      <c r="AR18" s="294"/>
      <c r="AS18" s="395"/>
      <c r="AT18" s="295"/>
      <c r="AU18" s="296"/>
      <c r="AV18" s="294"/>
      <c r="AW18" s="294"/>
      <c r="AX18" s="294"/>
      <c r="AY18" s="297"/>
      <c r="AZ18" s="298"/>
      <c r="BA18" s="668"/>
      <c r="BB18" s="657"/>
    </row>
    <row r="19" spans="2:54" s="1" customFormat="1" ht="30" customHeight="1" thickBot="1" x14ac:dyDescent="0.3">
      <c r="B19" s="273" t="s">
        <v>157</v>
      </c>
      <c r="C19" s="418" t="s">
        <v>104</v>
      </c>
      <c r="D19" s="1223" t="s">
        <v>158</v>
      </c>
      <c r="E19" s="1223"/>
      <c r="F19" s="1223"/>
      <c r="G19" s="1229"/>
      <c r="H19" s="1222" t="s">
        <v>39</v>
      </c>
      <c r="I19" s="1223"/>
      <c r="J19" s="1224"/>
      <c r="K19" s="274">
        <v>4849</v>
      </c>
      <c r="L19" s="886">
        <v>0</v>
      </c>
      <c r="M19" s="442">
        <f>IF($E$12="Ano",0,L19)</f>
        <v>0</v>
      </c>
      <c r="N19" s="277">
        <f>K19*M19</f>
        <v>0</v>
      </c>
      <c r="O19" s="17"/>
      <c r="P19" s="666">
        <f>L19+ŠD!L19</f>
        <v>0</v>
      </c>
      <c r="Q19" s="655">
        <f>N19+ŠD!N19</f>
        <v>0</v>
      </c>
      <c r="R19" s="292"/>
      <c r="S19" s="293">
        <f>M19*1/24</f>
        <v>0</v>
      </c>
      <c r="T19" s="293"/>
      <c r="U19" s="293"/>
      <c r="V19" s="294"/>
      <c r="W19" s="395"/>
      <c r="X19" s="295"/>
      <c r="Y19" s="296">
        <f>IF($M19&lt;&gt;0,"X",0)</f>
        <v>0</v>
      </c>
      <c r="Z19" s="294">
        <f>IF($M19&lt;&gt;0,"XXX",0)</f>
        <v>0</v>
      </c>
      <c r="AA19" s="294">
        <f>IF($M19&lt;&gt;0,"XXX",0)</f>
        <v>0</v>
      </c>
      <c r="AB19" s="294">
        <f>IF($M19&lt;&gt;0,"XXX",0)</f>
        <v>0</v>
      </c>
      <c r="AC19" s="297"/>
      <c r="AD19" s="298"/>
      <c r="AG19" s="277">
        <v>4849</v>
      </c>
      <c r="AH19" s="689">
        <v>0</v>
      </c>
      <c r="AI19" s="442">
        <f>IF(E12="Ano",0,AH19)</f>
        <v>0</v>
      </c>
      <c r="AJ19" s="793">
        <f>AG19*AI19</f>
        <v>0</v>
      </c>
      <c r="AK19" s="792" t="str">
        <f>IF(C19="1.1","02.3.68.1",IF(C19="1.2","02.3.68.2",IF(C19="1.5","02.3.68.5",IF(C19="3.1","02.3.61.1",))))</f>
        <v>02.3.68.2</v>
      </c>
      <c r="AL19" s="277">
        <f>AJ19-N19</f>
        <v>0</v>
      </c>
      <c r="AM19" s="17"/>
      <c r="AN19" s="292"/>
      <c r="AO19" s="293">
        <f>AI19*1/24</f>
        <v>0</v>
      </c>
      <c r="AP19" s="293"/>
      <c r="AQ19" s="293"/>
      <c r="AR19" s="294"/>
      <c r="AS19" s="395"/>
      <c r="AT19" s="295"/>
      <c r="AU19" s="296">
        <f>IF(AI19&lt;&gt;0,"X",0)</f>
        <v>0</v>
      </c>
      <c r="AV19" s="294">
        <f>IF(AI19&lt;&gt;0,"XXX",0)</f>
        <v>0</v>
      </c>
      <c r="AW19" s="294">
        <f>IF(AI19&lt;&gt;0,"XXX",0)</f>
        <v>0</v>
      </c>
      <c r="AX19" s="294">
        <f>IF(AI19&lt;&gt;0,"XXX",0)</f>
        <v>0</v>
      </c>
      <c r="AY19" s="297"/>
      <c r="AZ19" s="298"/>
      <c r="BA19" s="666">
        <f>AH19+ŠD!AH19</f>
        <v>0</v>
      </c>
      <c r="BB19" s="655">
        <f>AJ19+ŠD!AJ19</f>
        <v>0</v>
      </c>
    </row>
    <row r="20" spans="2:54" s="1" customFormat="1" ht="30" hidden="1" customHeight="1" thickBot="1" x14ac:dyDescent="0.3">
      <c r="B20" s="273"/>
      <c r="C20" s="875"/>
      <c r="D20" s="875"/>
      <c r="E20" s="875"/>
      <c r="F20" s="875"/>
      <c r="G20" s="270"/>
      <c r="H20" s="269"/>
      <c r="I20" s="270"/>
      <c r="J20" s="587"/>
      <c r="K20" s="274"/>
      <c r="L20" s="880"/>
      <c r="M20" s="441"/>
      <c r="N20" s="277"/>
      <c r="O20" s="17"/>
      <c r="P20" s="668"/>
      <c r="Q20" s="657"/>
      <c r="R20" s="292"/>
      <c r="S20" s="293"/>
      <c r="T20" s="293"/>
      <c r="U20" s="293"/>
      <c r="V20" s="294"/>
      <c r="W20" s="395"/>
      <c r="X20" s="295"/>
      <c r="Y20" s="296"/>
      <c r="Z20" s="294"/>
      <c r="AA20" s="294"/>
      <c r="AB20" s="294"/>
      <c r="AC20" s="297"/>
      <c r="AD20" s="298"/>
      <c r="AG20" s="277"/>
      <c r="AH20" s="2"/>
      <c r="AI20" s="443"/>
      <c r="AJ20" s="793"/>
      <c r="AK20" s="792"/>
      <c r="AL20" s="277"/>
      <c r="AM20" s="17"/>
      <c r="AN20" s="292"/>
      <c r="AO20" s="293"/>
      <c r="AP20" s="293"/>
      <c r="AQ20" s="293"/>
      <c r="AR20" s="294"/>
      <c r="AS20" s="395"/>
      <c r="AT20" s="295"/>
      <c r="AU20" s="296"/>
      <c r="AV20" s="294"/>
      <c r="AW20" s="294"/>
      <c r="AX20" s="294"/>
      <c r="AY20" s="297"/>
      <c r="AZ20" s="298"/>
      <c r="BA20" s="668"/>
      <c r="BB20" s="657"/>
    </row>
    <row r="21" spans="2:54" s="1" customFormat="1" ht="30" customHeight="1" thickBot="1" x14ac:dyDescent="0.3">
      <c r="B21" s="273" t="s">
        <v>159</v>
      </c>
      <c r="C21" s="418" t="s">
        <v>104</v>
      </c>
      <c r="D21" s="1223" t="s">
        <v>255</v>
      </c>
      <c r="E21" s="1223"/>
      <c r="F21" s="1223"/>
      <c r="G21" s="1229"/>
      <c r="H21" s="1222" t="s">
        <v>35</v>
      </c>
      <c r="I21" s="1223"/>
      <c r="J21" s="1224"/>
      <c r="K21" s="274">
        <v>3480</v>
      </c>
      <c r="L21" s="886">
        <v>0</v>
      </c>
      <c r="M21" s="442">
        <f>L21</f>
        <v>0</v>
      </c>
      <c r="N21" s="277">
        <f>K21*M21</f>
        <v>0</v>
      </c>
      <c r="O21" s="17"/>
      <c r="P21" s="666">
        <f>L21+ŠD!L21</f>
        <v>0</v>
      </c>
      <c r="Q21" s="655">
        <f>N21+ŠD!N21</f>
        <v>0</v>
      </c>
      <c r="R21" s="292">
        <f>IF(M21&lt;&gt;0,"*",0)</f>
        <v>0</v>
      </c>
      <c r="S21" s="293"/>
      <c r="T21" s="293"/>
      <c r="U21" s="293"/>
      <c r="V21" s="294"/>
      <c r="W21" s="395"/>
      <c r="X21" s="295"/>
      <c r="Y21" s="296"/>
      <c r="Z21" s="294"/>
      <c r="AA21" s="294"/>
      <c r="AB21" s="294"/>
      <c r="AC21" s="299">
        <f>M21/2</f>
        <v>0</v>
      </c>
      <c r="AD21" s="298">
        <f>M21/3</f>
        <v>0</v>
      </c>
      <c r="AG21" s="277">
        <v>3480</v>
      </c>
      <c r="AH21" s="689">
        <v>0</v>
      </c>
      <c r="AI21" s="442">
        <f>AH21</f>
        <v>0</v>
      </c>
      <c r="AJ21" s="793">
        <f>AG21*AI21</f>
        <v>0</v>
      </c>
      <c r="AK21" s="792" t="str">
        <f>IF(C21="1.1","02.3.68.1",IF(C21="1.2","02.3.68.2",IF(C21="1.5","02.3.68.5",IF(C21="3.1","02.3.61.1",))))</f>
        <v>02.3.68.2</v>
      </c>
      <c r="AL21" s="277">
        <f>AJ21-N21</f>
        <v>0</v>
      </c>
      <c r="AM21" s="17"/>
      <c r="AN21" s="292">
        <f>IF(AI21&lt;&gt;0,"*",0)</f>
        <v>0</v>
      </c>
      <c r="AO21" s="293"/>
      <c r="AP21" s="293"/>
      <c r="AQ21" s="293"/>
      <c r="AR21" s="294"/>
      <c r="AS21" s="395"/>
      <c r="AT21" s="295"/>
      <c r="AU21" s="296"/>
      <c r="AV21" s="294"/>
      <c r="AW21" s="294"/>
      <c r="AX21" s="294"/>
      <c r="AY21" s="299">
        <f>AI21/2</f>
        <v>0</v>
      </c>
      <c r="AZ21" s="298">
        <f>AI21/3</f>
        <v>0</v>
      </c>
      <c r="BA21" s="666">
        <f>AH21+ŠD!AH21</f>
        <v>0</v>
      </c>
      <c r="BB21" s="655">
        <f>AJ21+ŠD!AJ21</f>
        <v>0</v>
      </c>
    </row>
    <row r="22" spans="2:54" s="1" customFormat="1" ht="30" hidden="1" customHeight="1" thickBot="1" x14ac:dyDescent="0.3">
      <c r="B22" s="273"/>
      <c r="C22" s="875"/>
      <c r="D22" s="875"/>
      <c r="E22" s="875"/>
      <c r="F22" s="875"/>
      <c r="G22" s="270"/>
      <c r="H22" s="269"/>
      <c r="I22" s="270"/>
      <c r="J22" s="587"/>
      <c r="K22" s="274"/>
      <c r="L22" s="880"/>
      <c r="M22" s="443"/>
      <c r="N22" s="277"/>
      <c r="O22" s="17"/>
      <c r="P22" s="668"/>
      <c r="Q22" s="657"/>
      <c r="R22" s="292"/>
      <c r="S22" s="293"/>
      <c r="T22" s="293"/>
      <c r="U22" s="293"/>
      <c r="V22" s="294"/>
      <c r="W22" s="395"/>
      <c r="X22" s="295"/>
      <c r="Y22" s="296"/>
      <c r="Z22" s="294"/>
      <c r="AA22" s="294"/>
      <c r="AB22" s="294"/>
      <c r="AC22" s="297"/>
      <c r="AD22" s="298"/>
      <c r="AG22" s="277"/>
      <c r="AH22" s="2"/>
      <c r="AI22" s="443"/>
      <c r="AJ22" s="793"/>
      <c r="AK22" s="792"/>
      <c r="AL22" s="277"/>
      <c r="AM22" s="17"/>
      <c r="AN22" s="292"/>
      <c r="AO22" s="293"/>
      <c r="AP22" s="293"/>
      <c r="AQ22" s="293"/>
      <c r="AR22" s="294"/>
      <c r="AS22" s="395"/>
      <c r="AT22" s="295"/>
      <c r="AU22" s="296"/>
      <c r="AV22" s="294"/>
      <c r="AW22" s="294"/>
      <c r="AX22" s="294"/>
      <c r="AY22" s="297"/>
      <c r="AZ22" s="298"/>
      <c r="BA22" s="668"/>
      <c r="BB22" s="657"/>
    </row>
    <row r="23" spans="2:54" s="1" customFormat="1" ht="30" customHeight="1" thickBot="1" x14ac:dyDescent="0.3">
      <c r="B23" s="273" t="s">
        <v>160</v>
      </c>
      <c r="C23" s="745" t="s">
        <v>279</v>
      </c>
      <c r="D23" s="1223" t="s">
        <v>260</v>
      </c>
      <c r="E23" s="1223"/>
      <c r="F23" s="1223"/>
      <c r="G23" s="1229"/>
      <c r="H23" s="1222" t="s">
        <v>35</v>
      </c>
      <c r="I23" s="1223"/>
      <c r="J23" s="1224"/>
      <c r="K23" s="274">
        <v>3480</v>
      </c>
      <c r="L23" s="886">
        <v>0</v>
      </c>
      <c r="M23" s="443">
        <f>IF($E$12="Ano",0,L23)</f>
        <v>0</v>
      </c>
      <c r="N23" s="277">
        <f>K23*M23</f>
        <v>0</v>
      </c>
      <c r="O23" s="17"/>
      <c r="P23" s="666">
        <f>L23+ŠD!L23</f>
        <v>0</v>
      </c>
      <c r="Q23" s="655">
        <f>N23+ŠD!N23</f>
        <v>0</v>
      </c>
      <c r="R23" s="292">
        <f>IF(M23&lt;&gt;0,"*",0)</f>
        <v>0</v>
      </c>
      <c r="S23" s="293"/>
      <c r="T23" s="293"/>
      <c r="U23" s="293"/>
      <c r="V23" s="294"/>
      <c r="W23" s="395"/>
      <c r="X23" s="295"/>
      <c r="Y23" s="296"/>
      <c r="Z23" s="294"/>
      <c r="AA23" s="294"/>
      <c r="AB23" s="294"/>
      <c r="AC23" s="299">
        <f>M23/2</f>
        <v>0</v>
      </c>
      <c r="AD23" s="298">
        <f>M23/3</f>
        <v>0</v>
      </c>
      <c r="AG23" s="277">
        <v>3480</v>
      </c>
      <c r="AH23" s="689">
        <v>0</v>
      </c>
      <c r="AI23" s="442">
        <f>IF(E12="Ano",0,AH23)</f>
        <v>0</v>
      </c>
      <c r="AJ23" s="793">
        <f>AG23*AI23</f>
        <v>0</v>
      </c>
      <c r="AK23" s="792" t="str">
        <f>IF(C23="1.1","02.3.68.1",IF(C23="1.2","02.3.68.2",IF(C23="1.5","02.3.68.5",IF(C23="3.1","02.3.61.1",))))</f>
        <v>02.3.61.1</v>
      </c>
      <c r="AL23" s="277">
        <f>AJ23-N23</f>
        <v>0</v>
      </c>
      <c r="AM23" s="17"/>
      <c r="AN23" s="292">
        <f>IF(AI23&lt;&gt;0,"*",0)</f>
        <v>0</v>
      </c>
      <c r="AO23" s="293"/>
      <c r="AP23" s="293"/>
      <c r="AQ23" s="293"/>
      <c r="AR23" s="294"/>
      <c r="AS23" s="395"/>
      <c r="AT23" s="295"/>
      <c r="AU23" s="296"/>
      <c r="AV23" s="294"/>
      <c r="AW23" s="294"/>
      <c r="AX23" s="294"/>
      <c r="AY23" s="299">
        <f>AI23/2</f>
        <v>0</v>
      </c>
      <c r="AZ23" s="298">
        <f>AI23/3</f>
        <v>0</v>
      </c>
      <c r="BA23" s="666">
        <f>AH23+ŠD!AH23</f>
        <v>0</v>
      </c>
      <c r="BB23" s="655">
        <f>AJ23+ŠD!AJ23</f>
        <v>0</v>
      </c>
    </row>
    <row r="24" spans="2:54" s="1" customFormat="1" ht="30" hidden="1" customHeight="1" thickBot="1" x14ac:dyDescent="0.3">
      <c r="B24" s="273"/>
      <c r="C24" s="875"/>
      <c r="D24" s="875"/>
      <c r="E24" s="875"/>
      <c r="F24" s="875"/>
      <c r="G24" s="270"/>
      <c r="H24" s="269"/>
      <c r="I24" s="270"/>
      <c r="J24" s="587"/>
      <c r="K24" s="274"/>
      <c r="L24" s="880"/>
      <c r="M24" s="443"/>
      <c r="N24" s="277"/>
      <c r="O24" s="17"/>
      <c r="P24" s="668"/>
      <c r="Q24" s="657"/>
      <c r="R24" s="292"/>
      <c r="S24" s="293"/>
      <c r="T24" s="293"/>
      <c r="U24" s="293"/>
      <c r="V24" s="294"/>
      <c r="W24" s="395"/>
      <c r="X24" s="295"/>
      <c r="Y24" s="296"/>
      <c r="Z24" s="294"/>
      <c r="AA24" s="294"/>
      <c r="AB24" s="294"/>
      <c r="AC24" s="299"/>
      <c r="AD24" s="298"/>
      <c r="AG24" s="277"/>
      <c r="AH24" s="2"/>
      <c r="AI24" s="443"/>
      <c r="AJ24" s="793"/>
      <c r="AK24" s="792"/>
      <c r="AL24" s="277"/>
      <c r="AM24" s="17"/>
      <c r="AN24" s="292"/>
      <c r="AO24" s="293"/>
      <c r="AP24" s="293"/>
      <c r="AQ24" s="293"/>
      <c r="AR24" s="294"/>
      <c r="AS24" s="395"/>
      <c r="AT24" s="295"/>
      <c r="AU24" s="296"/>
      <c r="AV24" s="294"/>
      <c r="AW24" s="294"/>
      <c r="AX24" s="294"/>
      <c r="AY24" s="299"/>
      <c r="AZ24" s="298"/>
      <c r="BA24" s="668"/>
      <c r="BB24" s="657"/>
    </row>
    <row r="25" spans="2:54" s="1" customFormat="1" ht="30" customHeight="1" thickBot="1" x14ac:dyDescent="0.3">
      <c r="B25" s="273" t="s">
        <v>161</v>
      </c>
      <c r="C25" s="418" t="s">
        <v>104</v>
      </c>
      <c r="D25" s="1223" t="s">
        <v>162</v>
      </c>
      <c r="E25" s="1223"/>
      <c r="F25" s="1223"/>
      <c r="G25" s="1229"/>
      <c r="H25" s="1222" t="s">
        <v>163</v>
      </c>
      <c r="I25" s="1223"/>
      <c r="J25" s="1224"/>
      <c r="K25" s="274">
        <v>8456</v>
      </c>
      <c r="L25" s="886">
        <v>0</v>
      </c>
      <c r="M25" s="443">
        <f>L25</f>
        <v>0</v>
      </c>
      <c r="N25" s="277">
        <f>K25*M25</f>
        <v>0</v>
      </c>
      <c r="O25" s="17"/>
      <c r="P25" s="666">
        <f>L25+ŠD!L25</f>
        <v>0</v>
      </c>
      <c r="Q25" s="655">
        <f>N25+ŠD!N25</f>
        <v>0</v>
      </c>
      <c r="R25" s="292">
        <f>M25*3</f>
        <v>0</v>
      </c>
      <c r="S25" s="293"/>
      <c r="T25" s="293"/>
      <c r="U25" s="293"/>
      <c r="V25" s="294"/>
      <c r="W25" s="395"/>
      <c r="X25" s="295"/>
      <c r="Y25" s="296"/>
      <c r="Z25" s="294"/>
      <c r="AA25" s="294"/>
      <c r="AB25" s="294"/>
      <c r="AC25" s="299">
        <f>R25</f>
        <v>0</v>
      </c>
      <c r="AD25" s="298">
        <f>R25/2</f>
        <v>0</v>
      </c>
      <c r="AG25" s="277">
        <v>8456</v>
      </c>
      <c r="AH25" s="689">
        <v>0</v>
      </c>
      <c r="AI25" s="442">
        <f>AH25</f>
        <v>0</v>
      </c>
      <c r="AJ25" s="793">
        <f>AG25*AI25</f>
        <v>0</v>
      </c>
      <c r="AK25" s="792" t="str">
        <f>IF(C25="1.1","02.3.68.1",IF(C25="1.2","02.3.68.2",IF(C25="1.5","02.3.68.5",IF(C25="3.1","02.3.61.1",))))</f>
        <v>02.3.68.2</v>
      </c>
      <c r="AL25" s="277">
        <f>AJ25-N25</f>
        <v>0</v>
      </c>
      <c r="AM25" s="17"/>
      <c r="AN25" s="292">
        <f>AI25*3</f>
        <v>0</v>
      </c>
      <c r="AO25" s="293"/>
      <c r="AP25" s="293"/>
      <c r="AQ25" s="293"/>
      <c r="AR25" s="294"/>
      <c r="AS25" s="395"/>
      <c r="AT25" s="295"/>
      <c r="AU25" s="296"/>
      <c r="AV25" s="294"/>
      <c r="AW25" s="294"/>
      <c r="AX25" s="294"/>
      <c r="AY25" s="299">
        <f>AN25</f>
        <v>0</v>
      </c>
      <c r="AZ25" s="298">
        <f>AN25/2</f>
        <v>0</v>
      </c>
      <c r="BA25" s="666">
        <f>AH25+ŠD!AH25</f>
        <v>0</v>
      </c>
      <c r="BB25" s="655">
        <f>AJ25+ŠD!AJ25</f>
        <v>0</v>
      </c>
    </row>
    <row r="26" spans="2:54" s="1" customFormat="1" ht="30" hidden="1" customHeight="1" thickBot="1" x14ac:dyDescent="0.3">
      <c r="B26" s="273"/>
      <c r="C26" s="875"/>
      <c r="D26" s="875"/>
      <c r="E26" s="875"/>
      <c r="F26" s="875"/>
      <c r="G26" s="270"/>
      <c r="H26" s="269"/>
      <c r="I26" s="270"/>
      <c r="J26" s="587"/>
      <c r="K26" s="274"/>
      <c r="L26" s="880"/>
      <c r="M26" s="443"/>
      <c r="N26" s="277"/>
      <c r="O26" s="17"/>
      <c r="P26" s="668"/>
      <c r="Q26" s="657"/>
      <c r="R26" s="292"/>
      <c r="S26" s="293"/>
      <c r="T26" s="293"/>
      <c r="U26" s="293"/>
      <c r="V26" s="294"/>
      <c r="W26" s="395"/>
      <c r="X26" s="295"/>
      <c r="Y26" s="296"/>
      <c r="Z26" s="294"/>
      <c r="AA26" s="294"/>
      <c r="AB26" s="294"/>
      <c r="AC26" s="299"/>
      <c r="AD26" s="298"/>
      <c r="AG26" s="277"/>
      <c r="AH26" s="2"/>
      <c r="AI26" s="443"/>
      <c r="AJ26" s="793"/>
      <c r="AK26" s="792"/>
      <c r="AL26" s="277"/>
      <c r="AM26" s="17"/>
      <c r="AN26" s="292"/>
      <c r="AO26" s="293"/>
      <c r="AP26" s="293"/>
      <c r="AQ26" s="293"/>
      <c r="AR26" s="294"/>
      <c r="AS26" s="395"/>
      <c r="AT26" s="295"/>
      <c r="AU26" s="296"/>
      <c r="AV26" s="294"/>
      <c r="AW26" s="294"/>
      <c r="AX26" s="294"/>
      <c r="AY26" s="299"/>
      <c r="AZ26" s="298"/>
      <c r="BA26" s="668"/>
      <c r="BB26" s="657"/>
    </row>
    <row r="27" spans="2:54" s="1" customFormat="1" ht="30" customHeight="1" thickBot="1" x14ac:dyDescent="0.3">
      <c r="B27" s="273" t="s">
        <v>164</v>
      </c>
      <c r="C27" s="418" t="s">
        <v>104</v>
      </c>
      <c r="D27" s="1223" t="s">
        <v>74</v>
      </c>
      <c r="E27" s="1223"/>
      <c r="F27" s="1223"/>
      <c r="G27" s="1229"/>
      <c r="H27" s="1222" t="s">
        <v>122</v>
      </c>
      <c r="I27" s="1223"/>
      <c r="J27" s="1224"/>
      <c r="K27" s="274">
        <v>9010</v>
      </c>
      <c r="L27" s="886">
        <v>0</v>
      </c>
      <c r="M27" s="443">
        <f>L27</f>
        <v>0</v>
      </c>
      <c r="N27" s="277">
        <f>K27*M27</f>
        <v>0</v>
      </c>
      <c r="O27" s="17"/>
      <c r="P27" s="666">
        <f>L27+ŠD!L27</f>
        <v>0</v>
      </c>
      <c r="Q27" s="655">
        <f>N27+ŠD!N27</f>
        <v>0</v>
      </c>
      <c r="R27" s="292">
        <f>2*M27</f>
        <v>0</v>
      </c>
      <c r="S27" s="293"/>
      <c r="T27" s="293"/>
      <c r="U27" s="293"/>
      <c r="V27" s="294"/>
      <c r="W27" s="395"/>
      <c r="X27" s="295"/>
      <c r="Y27" s="296"/>
      <c r="Z27" s="294"/>
      <c r="AA27" s="294"/>
      <c r="AB27" s="294"/>
      <c r="AC27" s="299">
        <f t="shared" ref="AC27" si="1">R27</f>
        <v>0</v>
      </c>
      <c r="AD27" s="298">
        <f>R27/2</f>
        <v>0</v>
      </c>
      <c r="AG27" s="277">
        <v>9010</v>
      </c>
      <c r="AH27" s="689">
        <v>0</v>
      </c>
      <c r="AI27" s="442">
        <f>AH27</f>
        <v>0</v>
      </c>
      <c r="AJ27" s="793">
        <f>AG27*AI27</f>
        <v>0</v>
      </c>
      <c r="AK27" s="792" t="str">
        <f>IF(C27="1.1","02.3.68.1",IF(C27="1.2","02.3.68.2",IF(C27="1.5","02.3.68.5",IF(C27="3.1","02.3.61.1",))))</f>
        <v>02.3.68.2</v>
      </c>
      <c r="AL27" s="277">
        <f>AJ27-N27</f>
        <v>0</v>
      </c>
      <c r="AM27" s="17"/>
      <c r="AN27" s="292">
        <f>2*AI27</f>
        <v>0</v>
      </c>
      <c r="AO27" s="293"/>
      <c r="AP27" s="293"/>
      <c r="AQ27" s="293"/>
      <c r="AR27" s="294"/>
      <c r="AS27" s="395"/>
      <c r="AT27" s="295"/>
      <c r="AU27" s="296"/>
      <c r="AV27" s="294"/>
      <c r="AW27" s="294"/>
      <c r="AX27" s="294"/>
      <c r="AY27" s="299">
        <f t="shared" ref="AY27" si="2">AN27</f>
        <v>0</v>
      </c>
      <c r="AZ27" s="298">
        <f>AN27/2</f>
        <v>0</v>
      </c>
      <c r="BA27" s="666">
        <f>AH27+ŠD!AH27</f>
        <v>0</v>
      </c>
      <c r="BB27" s="655">
        <f>AJ27+ŠD!AJ27</f>
        <v>0</v>
      </c>
    </row>
    <row r="28" spans="2:54" s="1" customFormat="1" ht="30" hidden="1" customHeight="1" thickBot="1" x14ac:dyDescent="0.3">
      <c r="B28" s="273"/>
      <c r="C28" s="875"/>
      <c r="D28" s="875"/>
      <c r="E28" s="875"/>
      <c r="F28" s="875"/>
      <c r="G28" s="270"/>
      <c r="H28" s="269"/>
      <c r="I28" s="270"/>
      <c r="J28" s="587"/>
      <c r="K28" s="274"/>
      <c r="L28" s="880"/>
      <c r="M28" s="443"/>
      <c r="N28" s="277"/>
      <c r="O28" s="17"/>
      <c r="P28" s="668"/>
      <c r="Q28" s="657"/>
      <c r="R28" s="292"/>
      <c r="S28" s="293"/>
      <c r="T28" s="293"/>
      <c r="U28" s="293"/>
      <c r="V28" s="294"/>
      <c r="W28" s="395"/>
      <c r="X28" s="295"/>
      <c r="Y28" s="296"/>
      <c r="Z28" s="294"/>
      <c r="AA28" s="294"/>
      <c r="AB28" s="294"/>
      <c r="AC28" s="299"/>
      <c r="AD28" s="298"/>
      <c r="AG28" s="277"/>
      <c r="AH28" s="2"/>
      <c r="AI28" s="443"/>
      <c r="AJ28" s="793"/>
      <c r="AK28" s="792"/>
      <c r="AL28" s="277"/>
      <c r="AM28" s="17"/>
      <c r="AN28" s="292"/>
      <c r="AO28" s="293"/>
      <c r="AP28" s="293"/>
      <c r="AQ28" s="293"/>
      <c r="AR28" s="294"/>
      <c r="AS28" s="395"/>
      <c r="AT28" s="295"/>
      <c r="AU28" s="296"/>
      <c r="AV28" s="294"/>
      <c r="AW28" s="294"/>
      <c r="AX28" s="294"/>
      <c r="AY28" s="299"/>
      <c r="AZ28" s="298"/>
      <c r="BA28" s="668"/>
      <c r="BB28" s="657"/>
    </row>
    <row r="29" spans="2:54" s="1" customFormat="1" ht="39.75" customHeight="1" thickBot="1" x14ac:dyDescent="0.3">
      <c r="B29" s="273" t="s">
        <v>165</v>
      </c>
      <c r="C29" s="418" t="s">
        <v>104</v>
      </c>
      <c r="D29" s="1223" t="s">
        <v>166</v>
      </c>
      <c r="E29" s="1223"/>
      <c r="F29" s="1223"/>
      <c r="G29" s="1229"/>
      <c r="H29" s="1222" t="s">
        <v>125</v>
      </c>
      <c r="I29" s="1223"/>
      <c r="J29" s="1224"/>
      <c r="K29" s="274">
        <v>8150</v>
      </c>
      <c r="L29" s="886">
        <v>0</v>
      </c>
      <c r="M29" s="443">
        <f>L29</f>
        <v>0</v>
      </c>
      <c r="N29" s="277">
        <f>K29*M29</f>
        <v>0</v>
      </c>
      <c r="O29" s="17"/>
      <c r="P29" s="666">
        <f>L29+ŠD!L29</f>
        <v>0</v>
      </c>
      <c r="Q29" s="655">
        <f>N29+ŠD!N29</f>
        <v>0</v>
      </c>
      <c r="R29" s="292">
        <f>2*M29</f>
        <v>0</v>
      </c>
      <c r="S29" s="293"/>
      <c r="T29" s="293"/>
      <c r="U29" s="293"/>
      <c r="V29" s="294"/>
      <c r="W29" s="395"/>
      <c r="X29" s="295"/>
      <c r="Y29" s="296"/>
      <c r="Z29" s="294"/>
      <c r="AA29" s="294"/>
      <c r="AB29" s="294"/>
      <c r="AC29" s="299">
        <f>R29</f>
        <v>0</v>
      </c>
      <c r="AD29" s="298">
        <f>AC29/2</f>
        <v>0</v>
      </c>
      <c r="AG29" s="277">
        <v>8150</v>
      </c>
      <c r="AH29" s="689">
        <v>0</v>
      </c>
      <c r="AI29" s="442">
        <f>AH29</f>
        <v>0</v>
      </c>
      <c r="AJ29" s="793">
        <f>AG29*AI29</f>
        <v>0</v>
      </c>
      <c r="AK29" s="792" t="str">
        <f>IF(C29="1.1","02.3.68.1",IF(C29="1.2","02.3.68.2",IF(C29="1.5","02.3.68.5",IF(C29="3.1","02.3.61.1",))))</f>
        <v>02.3.68.2</v>
      </c>
      <c r="AL29" s="277">
        <f>AJ29-N29</f>
        <v>0</v>
      </c>
      <c r="AM29" s="17"/>
      <c r="AN29" s="292">
        <f>2*AI29</f>
        <v>0</v>
      </c>
      <c r="AO29" s="293"/>
      <c r="AP29" s="293"/>
      <c r="AQ29" s="293"/>
      <c r="AR29" s="294"/>
      <c r="AS29" s="395"/>
      <c r="AT29" s="295"/>
      <c r="AU29" s="296"/>
      <c r="AV29" s="294"/>
      <c r="AW29" s="294"/>
      <c r="AX29" s="294"/>
      <c r="AY29" s="299">
        <f>AN29</f>
        <v>0</v>
      </c>
      <c r="AZ29" s="298">
        <f>AY29/2</f>
        <v>0</v>
      </c>
      <c r="BA29" s="666">
        <f>AH29+ŠD!AH29</f>
        <v>0</v>
      </c>
      <c r="BB29" s="655">
        <f>AJ29+ŠD!AJ29</f>
        <v>0</v>
      </c>
    </row>
    <row r="30" spans="2:54" s="1" customFormat="1" ht="30" hidden="1" customHeight="1" thickBot="1" x14ac:dyDescent="0.3">
      <c r="B30" s="273"/>
      <c r="C30" s="875"/>
      <c r="D30" s="875"/>
      <c r="E30" s="875"/>
      <c r="F30" s="875"/>
      <c r="G30" s="270"/>
      <c r="H30" s="269"/>
      <c r="I30" s="270"/>
      <c r="J30" s="587"/>
      <c r="K30" s="274"/>
      <c r="L30" s="880"/>
      <c r="M30" s="443"/>
      <c r="N30" s="277"/>
      <c r="O30" s="17"/>
      <c r="P30" s="668"/>
      <c r="Q30" s="657"/>
      <c r="R30" s="292"/>
      <c r="S30" s="293"/>
      <c r="T30" s="293"/>
      <c r="U30" s="293"/>
      <c r="V30" s="294"/>
      <c r="W30" s="395"/>
      <c r="X30" s="295"/>
      <c r="Y30" s="296"/>
      <c r="Z30" s="294"/>
      <c r="AA30" s="294"/>
      <c r="AB30" s="294"/>
      <c r="AC30" s="299"/>
      <c r="AD30" s="298"/>
      <c r="AG30" s="277"/>
      <c r="AH30" s="2"/>
      <c r="AI30" s="443"/>
      <c r="AJ30" s="793"/>
      <c r="AK30" s="792"/>
      <c r="AL30" s="277"/>
      <c r="AM30" s="17"/>
      <c r="AN30" s="292"/>
      <c r="AO30" s="293"/>
      <c r="AP30" s="293"/>
      <c r="AQ30" s="293"/>
      <c r="AR30" s="294"/>
      <c r="AS30" s="395"/>
      <c r="AT30" s="295"/>
      <c r="AU30" s="296"/>
      <c r="AV30" s="294"/>
      <c r="AW30" s="294"/>
      <c r="AX30" s="294"/>
      <c r="AY30" s="299"/>
      <c r="AZ30" s="298"/>
      <c r="BA30" s="668"/>
      <c r="BB30" s="657"/>
    </row>
    <row r="31" spans="2:54" s="1" customFormat="1" ht="30" customHeight="1" thickBot="1" x14ac:dyDescent="0.3">
      <c r="B31" s="273" t="s">
        <v>167</v>
      </c>
      <c r="C31" s="417" t="s">
        <v>83</v>
      </c>
      <c r="D31" s="1223" t="s">
        <v>168</v>
      </c>
      <c r="E31" s="1223"/>
      <c r="F31" s="1223"/>
      <c r="G31" s="1229"/>
      <c r="H31" s="1222" t="s">
        <v>81</v>
      </c>
      <c r="I31" s="1223"/>
      <c r="J31" s="1224"/>
      <c r="K31" s="274">
        <v>11030</v>
      </c>
      <c r="L31" s="886">
        <v>0</v>
      </c>
      <c r="M31" s="443">
        <f>L31</f>
        <v>0</v>
      </c>
      <c r="N31" s="277">
        <f>K31*M31</f>
        <v>0</v>
      </c>
      <c r="O31" s="17"/>
      <c r="P31" s="666">
        <f>L31+ŠD!L31</f>
        <v>0</v>
      </c>
      <c r="Q31" s="655">
        <f>N31+ŠD!N31</f>
        <v>0</v>
      </c>
      <c r="R31" s="292">
        <f>M31</f>
        <v>0</v>
      </c>
      <c r="S31" s="293"/>
      <c r="T31" s="293"/>
      <c r="U31" s="293"/>
      <c r="V31" s="294"/>
      <c r="W31" s="395"/>
      <c r="X31" s="295"/>
      <c r="Y31" s="296"/>
      <c r="Z31" s="294"/>
      <c r="AA31" s="294"/>
      <c r="AB31" s="294"/>
      <c r="AC31" s="299">
        <f t="shared" ref="AC31" si="3">R31</f>
        <v>0</v>
      </c>
      <c r="AD31" s="298">
        <f>R31</f>
        <v>0</v>
      </c>
      <c r="AG31" s="277">
        <v>11030</v>
      </c>
      <c r="AH31" s="689">
        <v>0</v>
      </c>
      <c r="AI31" s="442">
        <f>AH31</f>
        <v>0</v>
      </c>
      <c r="AJ31" s="793">
        <f>AG31*AI31</f>
        <v>0</v>
      </c>
      <c r="AK31" s="792" t="str">
        <f>IF(C31="1.1","02.3.68.1",IF(C31="1.2","02.3.68.2",IF(C31="1.5","02.3.68.5",IF(C31="3.1","02.3.61.1",))))</f>
        <v>02.3.68.5</v>
      </c>
      <c r="AL31" s="277">
        <f>AJ31-N31</f>
        <v>0</v>
      </c>
      <c r="AM31" s="17"/>
      <c r="AN31" s="292">
        <f>AI31</f>
        <v>0</v>
      </c>
      <c r="AO31" s="293"/>
      <c r="AP31" s="293"/>
      <c r="AQ31" s="293"/>
      <c r="AR31" s="294"/>
      <c r="AS31" s="395"/>
      <c r="AT31" s="295"/>
      <c r="AU31" s="296"/>
      <c r="AV31" s="294"/>
      <c r="AW31" s="294"/>
      <c r="AX31" s="294"/>
      <c r="AY31" s="299">
        <f t="shared" ref="AY31" si="4">AN31</f>
        <v>0</v>
      </c>
      <c r="AZ31" s="298">
        <f>AN31</f>
        <v>0</v>
      </c>
      <c r="BA31" s="666">
        <f>AH31+ŠD!AH31</f>
        <v>0</v>
      </c>
      <c r="BB31" s="655">
        <f>AJ31+ŠD!AJ31</f>
        <v>0</v>
      </c>
    </row>
    <row r="32" spans="2:54" s="1" customFormat="1" ht="30" hidden="1" customHeight="1" thickBot="1" x14ac:dyDescent="0.3">
      <c r="B32" s="273"/>
      <c r="C32" s="875"/>
      <c r="D32" s="875"/>
      <c r="E32" s="875"/>
      <c r="F32" s="875"/>
      <c r="G32" s="270"/>
      <c r="H32" s="269"/>
      <c r="I32" s="270"/>
      <c r="J32" s="587"/>
      <c r="K32" s="274"/>
      <c r="L32" s="880"/>
      <c r="M32" s="443"/>
      <c r="N32" s="277"/>
      <c r="O32" s="17"/>
      <c r="P32" s="668"/>
      <c r="Q32" s="657"/>
      <c r="R32" s="292"/>
      <c r="S32" s="293"/>
      <c r="T32" s="293"/>
      <c r="U32" s="293"/>
      <c r="V32" s="294"/>
      <c r="W32" s="395"/>
      <c r="X32" s="295"/>
      <c r="Y32" s="296"/>
      <c r="Z32" s="294"/>
      <c r="AA32" s="294"/>
      <c r="AB32" s="294"/>
      <c r="AC32" s="299"/>
      <c r="AD32" s="298"/>
      <c r="AG32" s="277"/>
      <c r="AH32" s="2"/>
      <c r="AI32" s="443"/>
      <c r="AJ32" s="793"/>
      <c r="AK32" s="792"/>
      <c r="AL32" s="277"/>
      <c r="AM32" s="17"/>
      <c r="AN32" s="292"/>
      <c r="AO32" s="293"/>
      <c r="AP32" s="293"/>
      <c r="AQ32" s="293"/>
      <c r="AR32" s="294"/>
      <c r="AS32" s="395"/>
      <c r="AT32" s="295"/>
      <c r="AU32" s="296"/>
      <c r="AV32" s="294"/>
      <c r="AW32" s="294"/>
      <c r="AX32" s="294"/>
      <c r="AY32" s="299"/>
      <c r="AZ32" s="298"/>
      <c r="BA32" s="668"/>
      <c r="BB32" s="657"/>
    </row>
    <row r="33" spans="2:54" s="1" customFormat="1" ht="45" customHeight="1" thickBot="1" x14ac:dyDescent="0.3">
      <c r="B33" s="273" t="s">
        <v>169</v>
      </c>
      <c r="C33" s="418" t="s">
        <v>104</v>
      </c>
      <c r="D33" s="1223" t="s">
        <v>170</v>
      </c>
      <c r="E33" s="1223"/>
      <c r="F33" s="1223"/>
      <c r="G33" s="1229"/>
      <c r="H33" s="1222" t="s">
        <v>78</v>
      </c>
      <c r="I33" s="1223"/>
      <c r="J33" s="1224"/>
      <c r="K33" s="274">
        <v>5637</v>
      </c>
      <c r="L33" s="886">
        <v>0</v>
      </c>
      <c r="M33" s="443">
        <f>L33</f>
        <v>0</v>
      </c>
      <c r="N33" s="277">
        <f>K33*M33</f>
        <v>0</v>
      </c>
      <c r="O33" s="17"/>
      <c r="P33" s="666">
        <f>L33+ŠD!L33</f>
        <v>0</v>
      </c>
      <c r="Q33" s="655">
        <f>N33+ŠD!N33</f>
        <v>0</v>
      </c>
      <c r="R33" s="292">
        <f>2*M33</f>
        <v>0</v>
      </c>
      <c r="S33" s="293"/>
      <c r="T33" s="293"/>
      <c r="U33" s="293"/>
      <c r="V33" s="294"/>
      <c r="W33" s="395"/>
      <c r="X33" s="295"/>
      <c r="Y33" s="296"/>
      <c r="Z33" s="294"/>
      <c r="AA33" s="294"/>
      <c r="AB33" s="294"/>
      <c r="AC33" s="299">
        <f>R33/2</f>
        <v>0</v>
      </c>
      <c r="AD33" s="298">
        <f>R33/4</f>
        <v>0</v>
      </c>
      <c r="AG33" s="277">
        <v>5637</v>
      </c>
      <c r="AH33" s="689">
        <v>0</v>
      </c>
      <c r="AI33" s="442">
        <f>AH33</f>
        <v>0</v>
      </c>
      <c r="AJ33" s="793">
        <f>AG33*AI33</f>
        <v>0</v>
      </c>
      <c r="AK33" s="792" t="str">
        <f>IF(C33="1.1","02.3.68.1",IF(C33="1.2","02.3.68.2",IF(C33="1.5","02.3.68.5",IF(C33="3.1","02.3.61.1",))))</f>
        <v>02.3.68.2</v>
      </c>
      <c r="AL33" s="277">
        <f>AJ33-N33</f>
        <v>0</v>
      </c>
      <c r="AM33" s="17"/>
      <c r="AN33" s="292">
        <f>2*AI33</f>
        <v>0</v>
      </c>
      <c r="AO33" s="293"/>
      <c r="AP33" s="293"/>
      <c r="AQ33" s="293"/>
      <c r="AR33" s="294"/>
      <c r="AS33" s="395"/>
      <c r="AT33" s="295"/>
      <c r="AU33" s="296"/>
      <c r="AV33" s="294"/>
      <c r="AW33" s="294"/>
      <c r="AX33" s="294"/>
      <c r="AY33" s="299">
        <f>AN33/2</f>
        <v>0</v>
      </c>
      <c r="AZ33" s="298">
        <f>AN33/4</f>
        <v>0</v>
      </c>
      <c r="BA33" s="666">
        <f>AH33+ŠD!AH33</f>
        <v>0</v>
      </c>
      <c r="BB33" s="655">
        <f>AJ33+ŠD!AJ33</f>
        <v>0</v>
      </c>
    </row>
    <row r="34" spans="2:54" s="1" customFormat="1" ht="30" hidden="1" customHeight="1" thickBot="1" x14ac:dyDescent="0.3">
      <c r="B34" s="273"/>
      <c r="C34" s="875"/>
      <c r="D34" s="875"/>
      <c r="E34" s="875"/>
      <c r="F34" s="875"/>
      <c r="G34" s="270"/>
      <c r="H34" s="269"/>
      <c r="I34" s="270"/>
      <c r="J34" s="587"/>
      <c r="K34" s="274"/>
      <c r="L34" s="880"/>
      <c r="M34" s="443"/>
      <c r="N34" s="277"/>
      <c r="O34" s="17"/>
      <c r="P34" s="668"/>
      <c r="Q34" s="657"/>
      <c r="R34" s="292"/>
      <c r="S34" s="293"/>
      <c r="T34" s="293"/>
      <c r="U34" s="293"/>
      <c r="V34" s="294"/>
      <c r="W34" s="395"/>
      <c r="X34" s="295"/>
      <c r="Y34" s="296"/>
      <c r="Z34" s="294"/>
      <c r="AA34" s="294"/>
      <c r="AB34" s="294"/>
      <c r="AC34" s="299"/>
      <c r="AD34" s="298"/>
      <c r="AG34" s="277"/>
      <c r="AH34" s="2"/>
      <c r="AI34" s="443"/>
      <c r="AJ34" s="793"/>
      <c r="AK34" s="792"/>
      <c r="AL34" s="277"/>
      <c r="AM34" s="17"/>
      <c r="AN34" s="292"/>
      <c r="AO34" s="293"/>
      <c r="AP34" s="293"/>
      <c r="AQ34" s="293"/>
      <c r="AR34" s="294"/>
      <c r="AS34" s="395"/>
      <c r="AT34" s="295"/>
      <c r="AU34" s="296"/>
      <c r="AV34" s="294"/>
      <c r="AW34" s="294"/>
      <c r="AX34" s="294"/>
      <c r="AY34" s="299"/>
      <c r="AZ34" s="298"/>
      <c r="BA34" s="668"/>
      <c r="BB34" s="657"/>
    </row>
    <row r="35" spans="2:54" s="1" customFormat="1" ht="30" customHeight="1" thickBot="1" x14ac:dyDescent="0.3">
      <c r="B35" s="273" t="s">
        <v>171</v>
      </c>
      <c r="C35" s="417" t="s">
        <v>83</v>
      </c>
      <c r="D35" s="1072" t="s">
        <v>248</v>
      </c>
      <c r="E35" s="1073"/>
      <c r="F35" s="1073"/>
      <c r="G35" s="1074"/>
      <c r="H35" s="1222" t="s">
        <v>84</v>
      </c>
      <c r="I35" s="1223"/>
      <c r="J35" s="1224"/>
      <c r="K35" s="274">
        <f>IF(D35="",0,LEFT(RIGHT(D35,8),2)*2000)</f>
        <v>128000</v>
      </c>
      <c r="L35" s="886">
        <v>0</v>
      </c>
      <c r="M35" s="443">
        <f>K35*L35</f>
        <v>0</v>
      </c>
      <c r="N35" s="277">
        <f>K35*L35</f>
        <v>0</v>
      </c>
      <c r="O35" s="17"/>
      <c r="P35" s="666">
        <f>L35+ŠD!L35</f>
        <v>0</v>
      </c>
      <c r="Q35" s="655">
        <f>N35+ŠD!N35</f>
        <v>0</v>
      </c>
      <c r="R35" s="292"/>
      <c r="S35" s="293"/>
      <c r="T35" s="293"/>
      <c r="U35" s="293"/>
      <c r="V35" s="293">
        <f>M35/128000</f>
        <v>0</v>
      </c>
      <c r="W35" s="395"/>
      <c r="X35" s="295"/>
      <c r="Y35" s="296">
        <f>IF($M35&lt;&gt;0,"X",0)</f>
        <v>0</v>
      </c>
      <c r="Z35" s="294">
        <f>IF($M35&lt;&gt;0,"XXX",0)</f>
        <v>0</v>
      </c>
      <c r="AA35" s="294">
        <f>IF($M35&lt;&gt;0,"XXX",0)</f>
        <v>0</v>
      </c>
      <c r="AB35" s="294">
        <f>IF($M35&lt;&gt;0,"XXX",0)</f>
        <v>0</v>
      </c>
      <c r="AC35" s="299"/>
      <c r="AD35" s="298"/>
      <c r="AG35" s="277">
        <f>IF(D35="",0,LEFT(RIGHT(D35,8),2)*2000)</f>
        <v>128000</v>
      </c>
      <c r="AH35" s="689">
        <v>0</v>
      </c>
      <c r="AI35" s="443">
        <f>AG35*AH35</f>
        <v>0</v>
      </c>
      <c r="AJ35" s="793">
        <f>AG35*AH35</f>
        <v>0</v>
      </c>
      <c r="AK35" s="792" t="str">
        <f>IF(C35="1.1","02.3.68.1",IF(C35="1.2","02.3.68.2",IF(C35="1.5","02.3.68.5",IF(C35="3.1","02.3.61.1",))))</f>
        <v>02.3.68.5</v>
      </c>
      <c r="AL35" s="277">
        <f>AJ35-N35</f>
        <v>0</v>
      </c>
      <c r="AM35" s="17"/>
      <c r="AN35" s="292"/>
      <c r="AO35" s="293"/>
      <c r="AP35" s="293"/>
      <c r="AQ35" s="293"/>
      <c r="AR35" s="293">
        <f>AI35/128000</f>
        <v>0</v>
      </c>
      <c r="AS35" s="395"/>
      <c r="AT35" s="295"/>
      <c r="AU35" s="296">
        <f>IF(AI35&lt;&gt;0,"X",0)</f>
        <v>0</v>
      </c>
      <c r="AV35" s="294">
        <f>IF(AI35&lt;&gt;0,"XXX",0)</f>
        <v>0</v>
      </c>
      <c r="AW35" s="294">
        <f>IF(AI35&lt;&gt;0,"XXX",0)</f>
        <v>0</v>
      </c>
      <c r="AX35" s="294">
        <f>IF(AI35&lt;&gt;0,"XXX",0)</f>
        <v>0</v>
      </c>
      <c r="AY35" s="297"/>
      <c r="AZ35" s="298"/>
      <c r="BA35" s="666">
        <f>AH35+ŠD!AH35</f>
        <v>0</v>
      </c>
      <c r="BB35" s="655">
        <f>AJ35+ŠD!AJ35</f>
        <v>0</v>
      </c>
    </row>
    <row r="36" spans="2:54" s="1" customFormat="1" ht="30" hidden="1" customHeight="1" thickBot="1" x14ac:dyDescent="0.3">
      <c r="B36" s="273"/>
      <c r="C36" s="875"/>
      <c r="D36" s="875"/>
      <c r="E36" s="875"/>
      <c r="F36" s="875"/>
      <c r="G36" s="270"/>
      <c r="H36" s="269"/>
      <c r="I36" s="270"/>
      <c r="J36" s="587"/>
      <c r="K36" s="274"/>
      <c r="L36" s="880"/>
      <c r="M36" s="443"/>
      <c r="N36" s="277"/>
      <c r="O36" s="17"/>
      <c r="P36" s="668"/>
      <c r="Q36" s="657"/>
      <c r="R36" s="292"/>
      <c r="S36" s="293"/>
      <c r="T36" s="293"/>
      <c r="U36" s="293"/>
      <c r="V36" s="294"/>
      <c r="W36" s="395"/>
      <c r="X36" s="295"/>
      <c r="Y36" s="296"/>
      <c r="Z36" s="294"/>
      <c r="AA36" s="294"/>
      <c r="AB36" s="294"/>
      <c r="AC36" s="299"/>
      <c r="AD36" s="298"/>
      <c r="AG36" s="277"/>
      <c r="AH36" s="2"/>
      <c r="AI36" s="443"/>
      <c r="AJ36" s="793"/>
      <c r="AK36" s="792"/>
      <c r="AL36" s="277"/>
      <c r="AM36" s="17"/>
      <c r="AN36" s="292"/>
      <c r="AO36" s="293"/>
      <c r="AP36" s="293"/>
      <c r="AQ36" s="293"/>
      <c r="AR36" s="294"/>
      <c r="AS36" s="395"/>
      <c r="AT36" s="295"/>
      <c r="AU36" s="296"/>
      <c r="AV36" s="294"/>
      <c r="AW36" s="294"/>
      <c r="AX36" s="294"/>
      <c r="AY36" s="299"/>
      <c r="AZ36" s="298"/>
      <c r="BA36" s="668"/>
      <c r="BB36" s="657"/>
    </row>
    <row r="37" spans="2:54" s="1" customFormat="1" ht="30" customHeight="1" thickBot="1" x14ac:dyDescent="0.3">
      <c r="B37" s="273" t="s">
        <v>172</v>
      </c>
      <c r="C37" s="418" t="s">
        <v>104</v>
      </c>
      <c r="D37" s="1223" t="s">
        <v>173</v>
      </c>
      <c r="E37" s="1223"/>
      <c r="F37" s="1223"/>
      <c r="G37" s="1229"/>
      <c r="H37" s="1222" t="s">
        <v>142</v>
      </c>
      <c r="I37" s="1223"/>
      <c r="J37" s="1224"/>
      <c r="K37" s="274">
        <v>17833</v>
      </c>
      <c r="L37" s="886">
        <v>0</v>
      </c>
      <c r="M37" s="443">
        <f>L37</f>
        <v>0</v>
      </c>
      <c r="N37" s="277">
        <f>K37*M37</f>
        <v>0</v>
      </c>
      <c r="O37" s="17"/>
      <c r="P37" s="666">
        <f>L37+ŠD!L37</f>
        <v>0</v>
      </c>
      <c r="Q37" s="655">
        <f>N37+ŠD!N37</f>
        <v>0</v>
      </c>
      <c r="R37" s="292"/>
      <c r="S37" s="293"/>
      <c r="T37" s="293"/>
      <c r="U37" s="293"/>
      <c r="V37" s="294"/>
      <c r="W37" s="395">
        <f>M37</f>
        <v>0</v>
      </c>
      <c r="X37" s="295"/>
      <c r="Y37" s="296">
        <f>IF($M37&lt;&gt;0,"X",0)</f>
        <v>0</v>
      </c>
      <c r="Z37" s="294">
        <f>IF($M37&lt;&gt;0,"XXX",0)</f>
        <v>0</v>
      </c>
      <c r="AA37" s="294">
        <f>IF($M37&lt;&gt;0,"XXX",0)</f>
        <v>0</v>
      </c>
      <c r="AB37" s="294">
        <f>IF($M37&lt;&gt;0,"XXX",0)</f>
        <v>0</v>
      </c>
      <c r="AC37" s="299"/>
      <c r="AD37" s="298"/>
      <c r="AG37" s="277">
        <v>17833</v>
      </c>
      <c r="AH37" s="689">
        <v>0</v>
      </c>
      <c r="AI37" s="442">
        <f>AH37</f>
        <v>0</v>
      </c>
      <c r="AJ37" s="793">
        <f>AG37*AI37</f>
        <v>0</v>
      </c>
      <c r="AK37" s="792" t="str">
        <f>IF(C37="1.1","02.3.68.1",IF(C37="1.2","02.3.68.2",IF(C37="1.5","02.3.68.5",IF(C37="3.1","02.3.61.1",))))</f>
        <v>02.3.68.2</v>
      </c>
      <c r="AL37" s="277">
        <f>AJ37-N37</f>
        <v>0</v>
      </c>
      <c r="AM37" s="17"/>
      <c r="AN37" s="292"/>
      <c r="AO37" s="293"/>
      <c r="AP37" s="293"/>
      <c r="AQ37" s="293"/>
      <c r="AR37" s="294"/>
      <c r="AS37" s="395">
        <f>AI37</f>
        <v>0</v>
      </c>
      <c r="AT37" s="295"/>
      <c r="AU37" s="296">
        <f>IF(AI37&lt;&gt;0,"X",0)</f>
        <v>0</v>
      </c>
      <c r="AV37" s="294">
        <f>IF(AI37&lt;&gt;0,"XXX",0)</f>
        <v>0</v>
      </c>
      <c r="AW37" s="294">
        <f>IF(AI37&lt;&gt;0,"XXX",0)</f>
        <v>0</v>
      </c>
      <c r="AX37" s="294">
        <f>IF(AI37&lt;&gt;0,"XXX",0)</f>
        <v>0</v>
      </c>
      <c r="AY37" s="299"/>
      <c r="AZ37" s="298"/>
      <c r="BA37" s="666">
        <f>AH37+ŠD!AH37</f>
        <v>0</v>
      </c>
      <c r="BB37" s="655">
        <f>AJ37+ŠD!AJ37</f>
        <v>0</v>
      </c>
    </row>
    <row r="38" spans="2:54" s="1" customFormat="1" ht="30" hidden="1" customHeight="1" thickBot="1" x14ac:dyDescent="0.3">
      <c r="B38" s="273"/>
      <c r="C38" s="875"/>
      <c r="D38" s="875"/>
      <c r="E38" s="875"/>
      <c r="F38" s="875"/>
      <c r="G38" s="270"/>
      <c r="H38" s="269"/>
      <c r="I38" s="270"/>
      <c r="J38" s="587"/>
      <c r="K38" s="274"/>
      <c r="L38" s="880"/>
      <c r="M38" s="443"/>
      <c r="N38" s="277"/>
      <c r="O38" s="17"/>
      <c r="P38" s="668"/>
      <c r="Q38" s="657"/>
      <c r="R38" s="292"/>
      <c r="S38" s="293"/>
      <c r="T38" s="293"/>
      <c r="U38" s="293"/>
      <c r="V38" s="294"/>
      <c r="W38" s="395"/>
      <c r="X38" s="295"/>
      <c r="Y38" s="296"/>
      <c r="Z38" s="294"/>
      <c r="AA38" s="294"/>
      <c r="AB38" s="294"/>
      <c r="AC38" s="299"/>
      <c r="AD38" s="298"/>
      <c r="AG38" s="277"/>
      <c r="AH38" s="2"/>
      <c r="AI38" s="443"/>
      <c r="AJ38" s="793"/>
      <c r="AK38" s="792"/>
      <c r="AL38" s="277"/>
      <c r="AM38" s="17"/>
      <c r="AN38" s="292"/>
      <c r="AO38" s="293"/>
      <c r="AP38" s="293"/>
      <c r="AQ38" s="293"/>
      <c r="AR38" s="294"/>
      <c r="AS38" s="395"/>
      <c r="AT38" s="295"/>
      <c r="AU38" s="296"/>
      <c r="AV38" s="294"/>
      <c r="AW38" s="294"/>
      <c r="AX38" s="294"/>
      <c r="AY38" s="299"/>
      <c r="AZ38" s="298"/>
      <c r="BA38" s="668"/>
      <c r="BB38" s="657"/>
    </row>
    <row r="39" spans="2:54" s="1" customFormat="1" ht="30" customHeight="1" thickBot="1" x14ac:dyDescent="0.3">
      <c r="B39" s="273" t="s">
        <v>174</v>
      </c>
      <c r="C39" s="418" t="s">
        <v>104</v>
      </c>
      <c r="D39" s="1223" t="s">
        <v>175</v>
      </c>
      <c r="E39" s="1223"/>
      <c r="F39" s="1223"/>
      <c r="G39" s="1229"/>
      <c r="H39" s="1222" t="s">
        <v>87</v>
      </c>
      <c r="I39" s="1223"/>
      <c r="J39" s="1224"/>
      <c r="K39" s="274">
        <v>4412</v>
      </c>
      <c r="L39" s="886">
        <v>0</v>
      </c>
      <c r="M39" s="443">
        <f>L39</f>
        <v>0</v>
      </c>
      <c r="N39" s="277">
        <f>K39*M39</f>
        <v>0</v>
      </c>
      <c r="O39" s="17"/>
      <c r="P39" s="666">
        <f>L39+ŠD!L39</f>
        <v>0</v>
      </c>
      <c r="Q39" s="655">
        <f>N39+ŠD!N39</f>
        <v>0</v>
      </c>
      <c r="R39" s="292"/>
      <c r="S39" s="293"/>
      <c r="T39" s="293"/>
      <c r="U39" s="293"/>
      <c r="V39" s="294"/>
      <c r="W39" s="395">
        <f>M39</f>
        <v>0</v>
      </c>
      <c r="X39" s="295"/>
      <c r="Y39" s="296">
        <f>IF($M39&lt;&gt;0,"X",0)</f>
        <v>0</v>
      </c>
      <c r="Z39" s="294">
        <f>IF($M39&lt;&gt;0,"XXX",0)</f>
        <v>0</v>
      </c>
      <c r="AA39" s="294">
        <f>IF($M39&lt;&gt;0,"XXX",0)</f>
        <v>0</v>
      </c>
      <c r="AB39" s="294">
        <f>IF($M39&lt;&gt;0,"XXX",0)</f>
        <v>0</v>
      </c>
      <c r="AC39" s="299"/>
      <c r="AD39" s="298"/>
      <c r="AG39" s="277">
        <v>4412</v>
      </c>
      <c r="AH39" s="689">
        <v>0</v>
      </c>
      <c r="AI39" s="442">
        <f>AH39</f>
        <v>0</v>
      </c>
      <c r="AJ39" s="793">
        <f>AG39*AI39</f>
        <v>0</v>
      </c>
      <c r="AK39" s="792" t="str">
        <f>IF(C39="1.1","02.3.68.1",IF(C39="1.2","02.3.68.2",IF(C39="1.5","02.3.68.5",IF(C39="3.1","02.3.61.1",))))</f>
        <v>02.3.68.2</v>
      </c>
      <c r="AL39" s="277">
        <f>AJ39-N39</f>
        <v>0</v>
      </c>
      <c r="AM39" s="17"/>
      <c r="AN39" s="292"/>
      <c r="AO39" s="293"/>
      <c r="AP39" s="293"/>
      <c r="AQ39" s="293"/>
      <c r="AR39" s="294"/>
      <c r="AS39" s="395">
        <f>AI39</f>
        <v>0</v>
      </c>
      <c r="AT39" s="295"/>
      <c r="AU39" s="296">
        <f>IF(AI39&lt;&gt;0,"X",0)</f>
        <v>0</v>
      </c>
      <c r="AV39" s="294">
        <f>IF(AI39&lt;&gt;0,"XXX",0)</f>
        <v>0</v>
      </c>
      <c r="AW39" s="294">
        <f>IF(AI39&lt;&gt;0,"XXX",0)</f>
        <v>0</v>
      </c>
      <c r="AX39" s="294">
        <f>IF(AI39&lt;&gt;0,"XXX",0)</f>
        <v>0</v>
      </c>
      <c r="AY39" s="299"/>
      <c r="AZ39" s="298"/>
      <c r="BA39" s="666">
        <f>AH39+ŠD!AH39</f>
        <v>0</v>
      </c>
      <c r="BB39" s="655">
        <f>AJ39+ŠD!AJ39</f>
        <v>0</v>
      </c>
    </row>
    <row r="40" spans="2:54" s="1" customFormat="1" ht="30" hidden="1" customHeight="1" thickBot="1" x14ac:dyDescent="0.3">
      <c r="B40" s="273"/>
      <c r="C40" s="875"/>
      <c r="D40" s="875"/>
      <c r="E40" s="875"/>
      <c r="F40" s="875"/>
      <c r="G40" s="270"/>
      <c r="H40" s="269"/>
      <c r="I40" s="270"/>
      <c r="J40" s="587"/>
      <c r="K40" s="274"/>
      <c r="L40" s="880"/>
      <c r="M40" s="443"/>
      <c r="N40" s="277"/>
      <c r="O40" s="17"/>
      <c r="P40" s="668"/>
      <c r="Q40" s="657"/>
      <c r="R40" s="292"/>
      <c r="S40" s="293"/>
      <c r="T40" s="293"/>
      <c r="U40" s="293"/>
      <c r="V40" s="294"/>
      <c r="W40" s="395"/>
      <c r="X40" s="295"/>
      <c r="Y40" s="296"/>
      <c r="Z40" s="294"/>
      <c r="AA40" s="294"/>
      <c r="AB40" s="294"/>
      <c r="AC40" s="299"/>
      <c r="AD40" s="298"/>
      <c r="AG40" s="277"/>
      <c r="AH40" s="2"/>
      <c r="AI40" s="443"/>
      <c r="AJ40" s="793"/>
      <c r="AK40" s="792"/>
      <c r="AL40" s="277"/>
      <c r="AM40" s="17"/>
      <c r="AN40" s="292"/>
      <c r="AO40" s="293"/>
      <c r="AP40" s="293"/>
      <c r="AQ40" s="293"/>
      <c r="AR40" s="294"/>
      <c r="AS40" s="395"/>
      <c r="AT40" s="295"/>
      <c r="AU40" s="296"/>
      <c r="AV40" s="294"/>
      <c r="AW40" s="294"/>
      <c r="AX40" s="294"/>
      <c r="AY40" s="299"/>
      <c r="AZ40" s="298"/>
      <c r="BA40" s="668"/>
      <c r="BB40" s="657"/>
    </row>
    <row r="41" spans="2:54" s="1" customFormat="1" ht="30" customHeight="1" thickBot="1" x14ac:dyDescent="0.3">
      <c r="B41" s="273" t="s">
        <v>176</v>
      </c>
      <c r="C41" s="418" t="s">
        <v>104</v>
      </c>
      <c r="D41" s="1223" t="s">
        <v>177</v>
      </c>
      <c r="E41" s="1223"/>
      <c r="F41" s="1223"/>
      <c r="G41" s="1229"/>
      <c r="H41" s="1222" t="s">
        <v>90</v>
      </c>
      <c r="I41" s="1223"/>
      <c r="J41" s="1224"/>
      <c r="K41" s="274">
        <v>6477</v>
      </c>
      <c r="L41" s="886">
        <v>0</v>
      </c>
      <c r="M41" s="443">
        <f>L41</f>
        <v>0</v>
      </c>
      <c r="N41" s="277">
        <f>K41*M41</f>
        <v>0</v>
      </c>
      <c r="O41" s="17"/>
      <c r="P41" s="666">
        <f>L41+ŠD!L41</f>
        <v>0</v>
      </c>
      <c r="Q41" s="655">
        <f>N41+ŠD!N41</f>
        <v>0</v>
      </c>
      <c r="R41" s="292"/>
      <c r="S41" s="293"/>
      <c r="T41" s="293"/>
      <c r="U41" s="293"/>
      <c r="V41" s="294"/>
      <c r="W41" s="395">
        <f>M41</f>
        <v>0</v>
      </c>
      <c r="X41" s="295"/>
      <c r="Y41" s="296">
        <f>IF($M41&lt;&gt;0,"X",0)</f>
        <v>0</v>
      </c>
      <c r="Z41" s="294">
        <f>IF($M41&lt;&gt;0,"XXX",0)</f>
        <v>0</v>
      </c>
      <c r="AA41" s="294">
        <f>IF($M41&lt;&gt;0,"XXX",0)</f>
        <v>0</v>
      </c>
      <c r="AB41" s="294">
        <f>IF($M41&lt;&gt;0,"XXX",0)</f>
        <v>0</v>
      </c>
      <c r="AC41" s="299"/>
      <c r="AD41" s="298"/>
      <c r="AG41" s="277">
        <v>6477</v>
      </c>
      <c r="AH41" s="689">
        <v>0</v>
      </c>
      <c r="AI41" s="442">
        <f>AH41</f>
        <v>0</v>
      </c>
      <c r="AJ41" s="793">
        <f>AG41*AI41</f>
        <v>0</v>
      </c>
      <c r="AK41" s="794" t="str">
        <f>IF(C41="1.1","02.3.68.1",IF(C41="1.2","02.3.68.2",IF(C41="1.5","02.3.68.5",IF(C41="3.1","02.3.61.1",))))</f>
        <v>02.3.68.2</v>
      </c>
      <c r="AL41" s="795">
        <f>AJ41-N41</f>
        <v>0</v>
      </c>
      <c r="AM41" s="17"/>
      <c r="AN41" s="292"/>
      <c r="AO41" s="293"/>
      <c r="AP41" s="293"/>
      <c r="AQ41" s="293"/>
      <c r="AR41" s="294"/>
      <c r="AS41" s="395">
        <f>AI41</f>
        <v>0</v>
      </c>
      <c r="AT41" s="295"/>
      <c r="AU41" s="296">
        <f>IF(AI41&lt;&gt;0,"X",0)</f>
        <v>0</v>
      </c>
      <c r="AV41" s="294">
        <f>IF(AI41&lt;&gt;0,"XXX",0)</f>
        <v>0</v>
      </c>
      <c r="AW41" s="294">
        <f>IF(AI41&lt;&gt;0,"XXX",0)</f>
        <v>0</v>
      </c>
      <c r="AX41" s="294">
        <f>IF(AI41&lt;&gt;0,"XXX",0)</f>
        <v>0</v>
      </c>
      <c r="AY41" s="299"/>
      <c r="AZ41" s="298"/>
      <c r="BA41" s="666">
        <f>AH41+ŠD!AH41</f>
        <v>0</v>
      </c>
      <c r="BB41" s="655">
        <f>AJ41+ŠD!AJ41</f>
        <v>0</v>
      </c>
    </row>
    <row r="42" spans="2:54" s="1" customFormat="1" ht="18" thickBot="1" x14ac:dyDescent="0.3">
      <c r="B42" s="309" t="s">
        <v>54</v>
      </c>
      <c r="C42" s="310"/>
      <c r="D42" s="310"/>
      <c r="E42" s="310"/>
      <c r="F42" s="310"/>
      <c r="G42" s="310"/>
      <c r="H42" s="1221" t="str">
        <f>IF($N$14&gt;$F$12,"hodnota není v limitu"," možno ještě rozdělit")</f>
        <v xml:space="preserve"> možno ještě rozdělit</v>
      </c>
      <c r="I42" s="1221"/>
      <c r="J42" s="1221"/>
      <c r="K42" s="900">
        <f>IF($N$14&gt;$F$12," ",M42 )</f>
        <v>0</v>
      </c>
      <c r="L42" s="715"/>
      <c r="M42" s="311">
        <f>F12-N42</f>
        <v>0</v>
      </c>
      <c r="N42" s="301">
        <f>SUM(N15:N41)</f>
        <v>0</v>
      </c>
      <c r="O42" s="651">
        <f>IF(OR(Y15&lt;&gt;0,Y17&lt;&gt;0,Y19&lt;&gt;0,Y35&lt;&gt;0,Y37&lt;&gt;0,Y39&lt;&gt;0,Y41&lt;&gt;0),"1",0)</f>
        <v>0</v>
      </c>
      <c r="P42" s="662"/>
      <c r="Q42" s="662">
        <f>SUM(Q15:Q41)</f>
        <v>0</v>
      </c>
      <c r="R42" s="312">
        <v>54000</v>
      </c>
      <c r="S42" s="313">
        <v>50501</v>
      </c>
      <c r="T42" s="313">
        <v>52601</v>
      </c>
      <c r="U42" s="313">
        <v>52602</v>
      </c>
      <c r="V42" s="313">
        <v>52106</v>
      </c>
      <c r="W42" s="316">
        <v>51212</v>
      </c>
      <c r="X42" s="314">
        <v>51017</v>
      </c>
      <c r="Y42" s="315">
        <v>51010</v>
      </c>
      <c r="Z42" s="313">
        <v>51610</v>
      </c>
      <c r="AA42" s="313">
        <v>51710</v>
      </c>
      <c r="AB42" s="313">
        <v>51510</v>
      </c>
      <c r="AC42" s="316">
        <v>52510</v>
      </c>
      <c r="AD42" s="317">
        <v>60000</v>
      </c>
      <c r="AG42" s="799">
        <f>IF(AJ14&gt;N42," ",AI42 )</f>
        <v>0</v>
      </c>
      <c r="AH42" s="800"/>
      <c r="AI42" s="801">
        <f>N42-AJ42</f>
        <v>0</v>
      </c>
      <c r="AJ42" s="802">
        <f>SUM(AJ15:AJ41)</f>
        <v>0</v>
      </c>
      <c r="AK42" s="803"/>
      <c r="AL42" s="804">
        <f>SUM(AL15:AL41)</f>
        <v>0</v>
      </c>
      <c r="AM42" s="651">
        <f>IF(OR(AU15&lt;&gt;0,AU17&lt;&gt;0,AU19&lt;&gt;0,AU35&lt;&gt;0,AU37&lt;&gt;0,AU39&lt;&gt;0,AU41&lt;&gt;0),"1",0)</f>
        <v>0</v>
      </c>
      <c r="AN42" s="312">
        <v>54000</v>
      </c>
      <c r="AO42" s="313">
        <v>50501</v>
      </c>
      <c r="AP42" s="313">
        <v>52601</v>
      </c>
      <c r="AQ42" s="313">
        <v>52602</v>
      </c>
      <c r="AR42" s="313">
        <v>52106</v>
      </c>
      <c r="AS42" s="316">
        <v>51212</v>
      </c>
      <c r="AT42" s="314">
        <v>51017</v>
      </c>
      <c r="AU42" s="315">
        <v>51010</v>
      </c>
      <c r="AV42" s="313">
        <v>51610</v>
      </c>
      <c r="AW42" s="313">
        <v>51710</v>
      </c>
      <c r="AX42" s="313">
        <v>51510</v>
      </c>
      <c r="AY42" s="316">
        <v>52510</v>
      </c>
      <c r="AZ42" s="317">
        <v>60000</v>
      </c>
      <c r="BA42" s="662"/>
      <c r="BB42" s="662">
        <f>SUM(BB15:BB41)</f>
        <v>0</v>
      </c>
    </row>
    <row r="43" spans="2:54" s="1" customFormat="1" ht="21" customHeight="1" thickBot="1" x14ac:dyDescent="0.3">
      <c r="B43" s="642"/>
      <c r="C43" s="643"/>
      <c r="D43" s="644">
        <f>F43+G43+H43</f>
        <v>0</v>
      </c>
      <c r="E43" s="643"/>
      <c r="F43" s="644">
        <f>N15+N17+N19+N21+N25+N27+N29+N33+N37+N39+N41</f>
        <v>0</v>
      </c>
      <c r="G43" s="644">
        <f>N31+N35</f>
        <v>0</v>
      </c>
      <c r="H43" s="644">
        <f>N23</f>
        <v>0</v>
      </c>
      <c r="I43" s="582"/>
      <c r="J43" s="582"/>
      <c r="K43" s="582"/>
      <c r="L43" s="502"/>
      <c r="M43" s="503"/>
      <c r="N43" s="622" t="str">
        <f>IF(N35&gt;F12/2,"šablona na využití ICT překračuje polovinu maximální dotace","")</f>
        <v/>
      </c>
      <c r="O43" s="17"/>
      <c r="P43" s="660"/>
      <c r="Q43" s="622"/>
      <c r="R43" s="658">
        <f>SUM(R15:R41)</f>
        <v>0</v>
      </c>
      <c r="S43" s="511">
        <f>ROUND(SUM(S15:S41),2)</f>
        <v>0</v>
      </c>
      <c r="T43" s="511">
        <f>ROUND(SUM(T15:T41),2)</f>
        <v>0</v>
      </c>
      <c r="U43" s="510">
        <f>SUM(U15:U41)</f>
        <v>0</v>
      </c>
      <c r="V43" s="510">
        <f>SUM(V15:V41)</f>
        <v>0</v>
      </c>
      <c r="W43" s="510">
        <f>SUM(W15:W41)</f>
        <v>0</v>
      </c>
      <c r="X43" s="512">
        <f>SUM(X15:X41)</f>
        <v>0</v>
      </c>
      <c r="Y43" s="513">
        <f>O42</f>
        <v>0</v>
      </c>
      <c r="Z43" s="514">
        <f>IF(Y43&gt;0,"XXX",0)</f>
        <v>0</v>
      </c>
      <c r="AA43" s="514">
        <f>Z43</f>
        <v>0</v>
      </c>
      <c r="AB43" s="515">
        <f>Z43</f>
        <v>0</v>
      </c>
      <c r="AC43" s="516">
        <f>ROUND(SUM(AC15:AC41),0)</f>
        <v>0</v>
      </c>
      <c r="AD43" s="517">
        <f>FLOOR(SUM(AD15:AD41),1)</f>
        <v>0</v>
      </c>
      <c r="AG43" s="805" t="str">
        <f>IF(AJ42&gt;N42,"hodnota převyšuje Rozhodnutí"," možno ještě rozdělit")</f>
        <v xml:space="preserve"> možno ještě rozdělit</v>
      </c>
      <c r="AH43" s="806"/>
      <c r="AI43" s="503"/>
      <c r="AJ43" s="808"/>
      <c r="AK43" s="808"/>
      <c r="AL43" s="622"/>
      <c r="AM43" s="17"/>
      <c r="AN43" s="510">
        <f>SUM(AN15:AN41)</f>
        <v>0</v>
      </c>
      <c r="AO43" s="511">
        <f>ROUND(SUM(AO15:AO41),2)</f>
        <v>0</v>
      </c>
      <c r="AP43" s="511">
        <f>ROUND(SUM(AP15:AP41),2)</f>
        <v>0</v>
      </c>
      <c r="AQ43" s="510">
        <f>SUM(AQ15:AQ41)</f>
        <v>0</v>
      </c>
      <c r="AR43" s="510">
        <f>SUM(AR15:AR41)</f>
        <v>0</v>
      </c>
      <c r="AS43" s="512">
        <f>SUM(AS15:AS41)</f>
        <v>0</v>
      </c>
      <c r="AT43" s="510">
        <f>SUM(AT15:AT41)</f>
        <v>0</v>
      </c>
      <c r="AU43" s="810">
        <f>AM42</f>
        <v>0</v>
      </c>
      <c r="AV43" s="514">
        <f>IF(AU43&gt;0,"XXX",0)</f>
        <v>0</v>
      </c>
      <c r="AW43" s="514">
        <f>AV43</f>
        <v>0</v>
      </c>
      <c r="AX43" s="515">
        <f>AV43</f>
        <v>0</v>
      </c>
      <c r="AY43" s="516">
        <f>ROUND(SUM(AY15:AY41),0)</f>
        <v>0</v>
      </c>
      <c r="AZ43" s="517">
        <f>FLOOR(SUM(AZ15:AZ41),1)</f>
        <v>0</v>
      </c>
      <c r="BA43" s="660"/>
      <c r="BB43" s="622"/>
    </row>
    <row r="44" spans="2:54" s="1" customFormat="1" ht="18.75" customHeight="1" thickBot="1" x14ac:dyDescent="0.3">
      <c r="B44" s="504"/>
      <c r="C44" s="505"/>
      <c r="D44" s="505"/>
      <c r="E44" s="506"/>
      <c r="F44" s="505"/>
      <c r="G44" s="507"/>
      <c r="H44" s="505"/>
      <c r="I44" s="505"/>
      <c r="J44" s="505"/>
      <c r="K44" s="505"/>
      <c r="L44" s="505"/>
      <c r="M44" s="508"/>
      <c r="N44" s="509"/>
      <c r="O44" s="17"/>
      <c r="P44" s="661"/>
      <c r="Q44" s="509"/>
      <c r="R44" s="659" t="str">
        <f>IF(OR(R21&lt;&gt;0,R23&lt;&gt;0),"!!! Hodnotu součtu za celý projekt navyšte o plánovaný počet DVPP","")</f>
        <v/>
      </c>
      <c r="S44" s="505"/>
      <c r="T44" s="505"/>
      <c r="U44" s="505"/>
      <c r="V44" s="505"/>
      <c r="W44" s="505"/>
      <c r="X44" s="505"/>
      <c r="Y44" s="505"/>
      <c r="Z44" s="505"/>
      <c r="AA44" s="505"/>
      <c r="AB44" s="505"/>
      <c r="AC44" s="505"/>
      <c r="AD44" s="518"/>
      <c r="AG44" s="807"/>
      <c r="AH44" s="505"/>
      <c r="AI44" s="508"/>
      <c r="AJ44" s="899" t="str">
        <f>IF(AJ35&gt;F12/2,"šablona na využití ICT překračuje polovinu maximální dotace","")</f>
        <v/>
      </c>
      <c r="AK44" s="809"/>
      <c r="AL44" s="509"/>
      <c r="AM44" s="17"/>
      <c r="AN44" s="704" t="str">
        <f>IF(OR(AN21&lt;&gt;0,AN23&lt;&gt;0),"* Hodnotu součtu za celý projekt navyšte o plánovaný počet DVPP","")</f>
        <v/>
      </c>
      <c r="AO44" s="505"/>
      <c r="AP44" s="505"/>
      <c r="AQ44" s="505"/>
      <c r="AR44" s="505"/>
      <c r="AS44" s="505"/>
      <c r="AT44" s="505"/>
      <c r="AU44" s="505"/>
      <c r="AV44" s="505"/>
      <c r="AW44" s="505"/>
      <c r="AX44" s="505"/>
      <c r="AY44" s="505"/>
      <c r="AZ44" s="518"/>
      <c r="BA44" s="661"/>
      <c r="BB44" s="509"/>
    </row>
    <row r="51" spans="14:17" x14ac:dyDescent="0.25">
      <c r="N51" s="577"/>
      <c r="P51" s="577"/>
      <c r="Q51" s="577"/>
    </row>
  </sheetData>
  <sheetProtection algorithmName="SHA-512" hashValue="/ucxv3QGva5wLzzWW2lEm4+X6JfQi8hhxyAxsbEuf2kunz/gcEO5xHYzl4Y30dGQWLoHCAzI/h1Nx193egFeNw==" saltValue="/8gixEeAfTY3vVvke3RGcA==" spinCount="100000" sheet="1" objects="1" scenarios="1"/>
  <mergeCells count="85">
    <mergeCell ref="AC9:AC12"/>
    <mergeCell ref="AD9:AD12"/>
    <mergeCell ref="S9:S12"/>
    <mergeCell ref="Y13:AC13"/>
    <mergeCell ref="R13:X13"/>
    <mergeCell ref="V9:V12"/>
    <mergeCell ref="W9:W12"/>
    <mergeCell ref="Y9:Y12"/>
    <mergeCell ref="Z9:Z12"/>
    <mergeCell ref="AA9:AA12"/>
    <mergeCell ref="AB9:AB12"/>
    <mergeCell ref="T9:T12"/>
    <mergeCell ref="U9:U12"/>
    <mergeCell ref="X9:X12"/>
    <mergeCell ref="D39:G39"/>
    <mergeCell ref="D41:G41"/>
    <mergeCell ref="H42:J42"/>
    <mergeCell ref="H41:J41"/>
    <mergeCell ref="H31:J31"/>
    <mergeCell ref="H33:J33"/>
    <mergeCell ref="H39:J39"/>
    <mergeCell ref="H37:J37"/>
    <mergeCell ref="D31:G31"/>
    <mergeCell ref="D33:G33"/>
    <mergeCell ref="D35:G35"/>
    <mergeCell ref="H35:J35"/>
    <mergeCell ref="D23:G23"/>
    <mergeCell ref="D25:G25"/>
    <mergeCell ref="D37:G37"/>
    <mergeCell ref="H23:J23"/>
    <mergeCell ref="H25:J25"/>
    <mergeCell ref="H27:J27"/>
    <mergeCell ref="D27:G27"/>
    <mergeCell ref="H29:J29"/>
    <mergeCell ref="D29:G29"/>
    <mergeCell ref="H9:J13"/>
    <mergeCell ref="K9:K13"/>
    <mergeCell ref="L9:L13"/>
    <mergeCell ref="R9:R12"/>
    <mergeCell ref="B10:G10"/>
    <mergeCell ref="N9:N13"/>
    <mergeCell ref="P9:Q11"/>
    <mergeCell ref="B14:G14"/>
    <mergeCell ref="H14:J14"/>
    <mergeCell ref="H19:J19"/>
    <mergeCell ref="H21:J21"/>
    <mergeCell ref="H15:J15"/>
    <mergeCell ref="D15:G15"/>
    <mergeCell ref="D17:G17"/>
    <mergeCell ref="D19:G19"/>
    <mergeCell ref="D21:G21"/>
    <mergeCell ref="H17:J17"/>
    <mergeCell ref="F2:G2"/>
    <mergeCell ref="F3:G3"/>
    <mergeCell ref="F4:G4"/>
    <mergeCell ref="K4:AH4"/>
    <mergeCell ref="K3:AH3"/>
    <mergeCell ref="K2:AH2"/>
    <mergeCell ref="F5:G5"/>
    <mergeCell ref="F6:G6"/>
    <mergeCell ref="F7:G7"/>
    <mergeCell ref="K7:AH7"/>
    <mergeCell ref="K6:AH6"/>
    <mergeCell ref="K5:AH5"/>
    <mergeCell ref="AG9:AG13"/>
    <mergeCell ref="AH9:AH13"/>
    <mergeCell ref="AJ9:AJ13"/>
    <mergeCell ref="AK9:AK13"/>
    <mergeCell ref="AL9:AL13"/>
    <mergeCell ref="AX9:AX12"/>
    <mergeCell ref="AY9:AY12"/>
    <mergeCell ref="AZ9:AZ12"/>
    <mergeCell ref="BA9:BB11"/>
    <mergeCell ref="AN13:AT13"/>
    <mergeCell ref="AU13:AY13"/>
    <mergeCell ref="AS9:AS12"/>
    <mergeCell ref="AT9:AT12"/>
    <mergeCell ref="AU9:AU12"/>
    <mergeCell ref="AV9:AV12"/>
    <mergeCell ref="AW9:AW12"/>
    <mergeCell ref="AN9:AN12"/>
    <mergeCell ref="AO9:AO12"/>
    <mergeCell ref="AP9:AP12"/>
    <mergeCell ref="AQ9:AQ12"/>
    <mergeCell ref="AR9:AR12"/>
  </mergeCells>
  <conditionalFormatting sqref="L23 L19 L15 L17">
    <cfRule type="expression" dxfId="32" priority="36">
      <formula>$E$12="Ano"</formula>
    </cfRule>
  </conditionalFormatting>
  <conditionalFormatting sqref="D12">
    <cfRule type="cellIs" dxfId="31" priority="23" stopIfTrue="1" operator="lessThan">
      <formula>0</formula>
    </cfRule>
    <cfRule type="cellIs" dxfId="30" priority="24" operator="greaterThan">
      <formula>2000</formula>
    </cfRule>
  </conditionalFormatting>
  <conditionalFormatting sqref="H42:N42 H14:N14">
    <cfRule type="expression" dxfId="29" priority="37" stopIfTrue="1">
      <formula>$N$42&gt;$F$12</formula>
    </cfRule>
    <cfRule type="expression" dxfId="28" priority="38" stopIfTrue="1">
      <formula>$N$42&lt;#REF!</formula>
    </cfRule>
    <cfRule type="expression" dxfId="27" priority="39">
      <formula>$N$42&gt;#REF!</formula>
    </cfRule>
  </conditionalFormatting>
  <conditionalFormatting sqref="D12">
    <cfRule type="expression" dxfId="26" priority="22">
      <formula>$M$13=1</formula>
    </cfRule>
  </conditionalFormatting>
  <conditionalFormatting sqref="L35 N35">
    <cfRule type="expression" dxfId="25" priority="20">
      <formula>$N$35&gt;$F$12/2</formula>
    </cfRule>
  </conditionalFormatting>
  <conditionalFormatting sqref="AG14:AH14 AL14 AG42:AJ42 AL42 AG43:AH43 AJ14">
    <cfRule type="expression" dxfId="24" priority="5">
      <formula>$J$3&lt;0</formula>
    </cfRule>
  </conditionalFormatting>
  <conditionalFormatting sqref="AH15 AH17 AH19 AH23">
    <cfRule type="expression" dxfId="23" priority="3">
      <formula>$E$12="Ano"</formula>
    </cfRule>
  </conditionalFormatting>
  <conditionalFormatting sqref="AH35:AJ35">
    <cfRule type="expression" dxfId="22" priority="4">
      <formula>$AJ$35&gt;($F$12/2)</formula>
    </cfRule>
  </conditionalFormatting>
  <conditionalFormatting sqref="AI14">
    <cfRule type="expression" dxfId="21" priority="2">
      <formula>$J$3&lt;0</formula>
    </cfRule>
  </conditionalFormatting>
  <conditionalFormatting sqref="K3 K5:K7">
    <cfRule type="cellIs" dxfId="20" priority="1" operator="notEqual">
      <formula>"OK"</formula>
    </cfRule>
  </conditionalFormatting>
  <dataValidations xWindow="907" yWindow="419" count="6">
    <dataValidation type="whole" allowBlank="1" showInputMessage="1" showErrorMessage="1" sqref="L16 L18 L20 L22:L24 L26:L34 L36:L41 AH16 AH18 AH22:AH24 AH20 AH26:AH34 AH36:AH41">
      <formula1>0</formula1>
      <formula2>999999</formula2>
    </dataValidation>
    <dataValidation type="list" allowBlank="1" showInputMessage="1" showErrorMessage="1" sqref="E12">
      <formula1>"Ano,Ne"</formula1>
    </dataValidation>
    <dataValidation type="whole" allowBlank="1" showInputMessage="1" showErrorMessage="1" sqref="L19 L21 L15 L17 AH19 AH21 AH15 AH17">
      <formula1>0</formula1>
      <formula2>1000</formula2>
    </dataValidation>
    <dataValidation type="whole" allowBlank="1" showErrorMessage="1" sqref="L25 AH25">
      <formula1>0</formula1>
      <formula2>999999</formula2>
    </dataValidation>
    <dataValidation type="list" allowBlank="1" showInputMessage="1" showErrorMessage="1" error="vyberte možnost z nabídky" prompt="vyberte z nabídky jednu možnost" sqref="D35:G35">
      <formula1>ICT</formula1>
    </dataValidation>
    <dataValidation type="whole" allowBlank="1" showInputMessage="1" showErrorMessage="1" prompt="V názvu aktivity vyberte z nabídky jednu z variant aktivity. _x000a_Aktivitu je možné zvolit nejvýš v hodnotě dosahující poloviny maximální výše dotace pro daný subjekt." sqref="L35 AH35">
      <formula1>0</formula1>
      <formula2>999999</formula2>
    </dataValidation>
  </dataValidations>
  <hyperlinks>
    <hyperlink ref="B1" location="'Úvodní strana'!A1" display="zpět na hlavní stranu"/>
  </hyperlinks>
  <pageMargins left="0.7" right="0.7" top="0.78740157499999996" bottom="0.78740157499999996" header="0.3" footer="0.3"/>
  <pageSetup paperSize="9" orientation="portrait" r:id="rId1"/>
  <ignoredErrors>
    <ignoredError sqref="X43 T43:U4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B1:AZ52"/>
  <sheetViews>
    <sheetView workbookViewId="0">
      <selection activeCell="H23" sqref="H23:J23"/>
    </sheetView>
  </sheetViews>
  <sheetFormatPr defaultRowHeight="14.25" x14ac:dyDescent="0.25"/>
  <cols>
    <col min="1" max="1" width="1.7109375" style="4" customWidth="1"/>
    <col min="2" max="2" width="7.28515625" style="8" customWidth="1"/>
    <col min="3" max="3" width="5.7109375" style="5" hidden="1" customWidth="1"/>
    <col min="4" max="4" width="17.140625" style="5" customWidth="1"/>
    <col min="5" max="5" width="11.5703125" style="5" customWidth="1"/>
    <col min="6" max="6" width="17.140625" style="5" customWidth="1"/>
    <col min="7" max="7" width="4.7109375" style="5" customWidth="1"/>
    <col min="8" max="8" width="17.140625" style="5" customWidth="1"/>
    <col min="9" max="9" width="16.5703125" style="5" customWidth="1"/>
    <col min="10" max="10" width="23.140625" style="5" customWidth="1"/>
    <col min="11" max="11" width="13.42578125" style="4" customWidth="1"/>
    <col min="12" max="12" width="15.28515625" style="5" customWidth="1"/>
    <col min="13" max="13" width="9.5703125" style="17" hidden="1" customWidth="1"/>
    <col min="14" max="14" width="14.7109375" style="6" customWidth="1"/>
    <col min="15" max="15" width="2.85546875" style="17" customWidth="1"/>
    <col min="16" max="16" width="6.5703125" style="5" hidden="1" customWidth="1"/>
    <col min="17" max="17" width="6.42578125" style="5" hidden="1" customWidth="1"/>
    <col min="18" max="19" width="6.85546875" style="5" hidden="1" customWidth="1"/>
    <col min="20" max="20" width="6.42578125" style="5" hidden="1" customWidth="1"/>
    <col min="21" max="22" width="6.85546875" style="5" hidden="1" customWidth="1"/>
    <col min="23" max="23" width="7.85546875" style="5" hidden="1" customWidth="1"/>
    <col min="24" max="24" width="6.42578125" style="5" hidden="1" customWidth="1"/>
    <col min="25" max="25" width="6.7109375" style="5" hidden="1" customWidth="1"/>
    <col min="26" max="26" width="6.28515625" style="5" hidden="1" customWidth="1"/>
    <col min="27" max="27" width="6.5703125" style="5" hidden="1" customWidth="1"/>
    <col min="28" max="28" width="7.42578125" style="5" hidden="1" customWidth="1"/>
    <col min="29" max="31" width="0" style="4" hidden="1" customWidth="1"/>
    <col min="32" max="32" width="9.140625" style="4"/>
    <col min="33" max="33" width="12.140625" style="4" customWidth="1"/>
    <col min="34" max="34" width="15.28515625" style="4" customWidth="1"/>
    <col min="35" max="35" width="13.42578125" style="4" hidden="1" customWidth="1"/>
    <col min="36" max="38" width="14.7109375" style="4" customWidth="1"/>
    <col min="39" max="39" width="2.85546875" style="4" customWidth="1"/>
    <col min="40" max="40" width="6.5703125" style="4" hidden="1" customWidth="1"/>
    <col min="41" max="41" width="6.42578125" style="4" hidden="1" customWidth="1"/>
    <col min="42" max="43" width="6.85546875" style="4" hidden="1" customWidth="1"/>
    <col min="44" max="44" width="6.42578125" style="4" hidden="1" customWidth="1"/>
    <col min="45" max="45" width="6.85546875" style="4" hidden="1" customWidth="1"/>
    <col min="46" max="46" width="6.42578125" style="4" hidden="1" customWidth="1"/>
    <col min="47" max="47" width="7.85546875" style="4" hidden="1" customWidth="1"/>
    <col min="48" max="48" width="6.42578125" style="4" hidden="1" customWidth="1"/>
    <col min="49" max="49" width="6.7109375" style="4" hidden="1" customWidth="1"/>
    <col min="50" max="50" width="6.28515625" style="4" hidden="1" customWidth="1"/>
    <col min="51" max="51" width="6.5703125" style="4" hidden="1" customWidth="1"/>
    <col min="52" max="52" width="7.42578125" style="4" hidden="1" customWidth="1"/>
    <col min="53" max="16384" width="9.140625" style="4"/>
  </cols>
  <sheetData>
    <row r="1" spans="2:52" ht="15" x14ac:dyDescent="0.25">
      <c r="B1" s="78" t="s">
        <v>32</v>
      </c>
      <c r="C1" s="4"/>
      <c r="D1" s="4"/>
      <c r="E1" s="4"/>
      <c r="F1" s="4"/>
      <c r="P1" s="5" t="s">
        <v>263</v>
      </c>
    </row>
    <row r="2" spans="2:52" ht="30" customHeight="1" x14ac:dyDescent="0.25">
      <c r="B2" s="78"/>
      <c r="C2" s="4"/>
      <c r="D2" s="4"/>
      <c r="E2" s="4"/>
      <c r="F2" s="1269"/>
      <c r="G2" s="1269"/>
      <c r="H2" s="928" t="s">
        <v>282</v>
      </c>
      <c r="I2" s="928" t="s">
        <v>283</v>
      </c>
      <c r="J2" s="928" t="s">
        <v>296</v>
      </c>
      <c r="K2" s="1270" t="s">
        <v>285</v>
      </c>
      <c r="L2" s="1270"/>
      <c r="M2" s="1270"/>
      <c r="N2" s="1270"/>
      <c r="O2" s="1270"/>
      <c r="P2" s="1270"/>
      <c r="Q2" s="1270"/>
      <c r="R2" s="1270"/>
      <c r="S2" s="1270"/>
      <c r="T2" s="1270"/>
      <c r="U2" s="1270"/>
      <c r="V2" s="1270"/>
      <c r="W2" s="1270"/>
      <c r="X2" s="1270"/>
      <c r="Y2" s="1270"/>
      <c r="Z2" s="1270"/>
      <c r="AA2" s="1270"/>
      <c r="AB2" s="1270"/>
      <c r="AC2" s="1270"/>
      <c r="AD2" s="1270"/>
      <c r="AE2" s="1270"/>
      <c r="AF2" s="1270"/>
      <c r="AG2" s="1270"/>
      <c r="AH2" s="1270"/>
      <c r="AI2" s="1270"/>
      <c r="AJ2" s="1270"/>
    </row>
    <row r="3" spans="2:52" ht="21" customHeight="1" x14ac:dyDescent="0.25">
      <c r="B3" s="78"/>
      <c r="C3" s="4"/>
      <c r="D3" s="4"/>
      <c r="E3" s="4"/>
      <c r="F3" s="1265" t="s">
        <v>295</v>
      </c>
      <c r="G3" s="1265"/>
      <c r="H3" s="811">
        <f>N50</f>
        <v>0</v>
      </c>
      <c r="I3" s="811">
        <f>AJ50</f>
        <v>0</v>
      </c>
      <c r="J3" s="812">
        <f>H3-I3</f>
        <v>0</v>
      </c>
      <c r="K3" s="1267" t="str">
        <f>IF(J3&gt;=0,"OK","nelze navýšit dotaci subjektu")</f>
        <v>OK</v>
      </c>
      <c r="L3" s="1267"/>
      <c r="M3" s="1267"/>
      <c r="N3" s="1267"/>
      <c r="O3" s="1267"/>
      <c r="P3" s="1267"/>
      <c r="Q3" s="1267"/>
      <c r="R3" s="1267"/>
      <c r="S3" s="1267"/>
      <c r="T3" s="1267"/>
      <c r="U3" s="1267"/>
      <c r="V3" s="1267"/>
      <c r="W3" s="1267"/>
      <c r="X3" s="1267"/>
      <c r="Y3" s="1267"/>
      <c r="Z3" s="1267"/>
      <c r="AA3" s="1267"/>
      <c r="AB3" s="1267"/>
      <c r="AC3" s="1267"/>
      <c r="AD3" s="1267"/>
      <c r="AE3" s="1267"/>
      <c r="AF3" s="1267"/>
      <c r="AG3" s="1267"/>
      <c r="AH3" s="1267"/>
      <c r="AI3" s="1267"/>
      <c r="AJ3" s="1267"/>
    </row>
    <row r="4" spans="2:52" ht="21" customHeight="1" x14ac:dyDescent="0.25">
      <c r="B4" s="78"/>
      <c r="C4" s="4"/>
      <c r="D4" s="4"/>
      <c r="E4" s="4"/>
      <c r="F4" s="1016" t="s">
        <v>288</v>
      </c>
      <c r="G4" s="1016"/>
      <c r="H4" s="911">
        <f>SUMIFS(N15:N49,$C15:$C49,"1.1")</f>
        <v>0</v>
      </c>
      <c r="I4" s="911">
        <f>SUMIFS(AJ15:AJ49,$C15:$C49,"1.1")</f>
        <v>0</v>
      </c>
      <c r="J4" s="912">
        <f t="shared" ref="J4:J7" si="0">H4-I4</f>
        <v>0</v>
      </c>
      <c r="K4" s="1012" t="str">
        <f>IF(Souhrn!G5&lt;0,CONCATENATE("je překročena celková částka SC za všechny subjekty (navýšeno u: ",IF(Souhrn!H5&lt;&gt;0,"MŠ - ",""),IF(Souhrn!I5&lt;&gt;0,"ZŠ - ",""),IF(Souhrn!J5&lt;&gt;0,"ŠD - ",""),IF(Souhrn!K5&lt;&gt;0,"ŠK - ",""),IF(Souhrn!L5&lt;&gt;0,"SVČ - ",""),IF(Souhrn!M5&lt;&gt;0,"ZUŠ - ",""),")"),"OK")</f>
        <v>OK</v>
      </c>
      <c r="L4" s="1012"/>
      <c r="M4" s="1012"/>
      <c r="N4" s="1012"/>
      <c r="O4" s="1012"/>
      <c r="P4" s="1012"/>
      <c r="Q4" s="1012"/>
      <c r="R4" s="1012"/>
      <c r="S4" s="1012"/>
      <c r="T4" s="1012"/>
      <c r="U4" s="1012"/>
      <c r="V4" s="1012"/>
      <c r="W4" s="1012"/>
      <c r="X4" s="1012"/>
      <c r="Y4" s="1012"/>
      <c r="Z4" s="1012"/>
      <c r="AA4" s="1012"/>
      <c r="AB4" s="1012"/>
      <c r="AC4" s="1012"/>
      <c r="AD4" s="1012"/>
      <c r="AE4" s="1012"/>
      <c r="AF4" s="1012"/>
      <c r="AG4" s="1012"/>
      <c r="AH4" s="1012"/>
      <c r="AI4" s="1012"/>
      <c r="AJ4" s="1012"/>
    </row>
    <row r="5" spans="2:52" ht="21" customHeight="1" x14ac:dyDescent="0.25">
      <c r="B5" s="78"/>
      <c r="C5" s="4"/>
      <c r="D5" s="4"/>
      <c r="E5" s="4"/>
      <c r="F5" s="1265" t="s">
        <v>289</v>
      </c>
      <c r="G5" s="1265"/>
      <c r="H5" s="811">
        <f>SUMIFS(N15:N49,$C15:$C49,"1.2")</f>
        <v>0</v>
      </c>
      <c r="I5" s="811">
        <f>SUMIFS(AJ15:AJ49,$C15:$C49,"1.2")</f>
        <v>0</v>
      </c>
      <c r="J5" s="812">
        <f t="shared" si="0"/>
        <v>0</v>
      </c>
      <c r="K5" s="1267" t="str">
        <f>IF(Souhrn!G6&lt;0,CONCATENATE("je překročena celková částka SC za všechny subjekty (navýšeno u: ",IF(Souhrn!H6&lt;&gt;0,"MŠ - ",""),IF(Souhrn!I6&lt;&gt;0,"ZŠ - ",""),IF(Souhrn!J6&lt;&gt;0,"ŠD - ",""),IF(Souhrn!K6&lt;&gt;0,"ŠK - ",""),IF(Souhrn!L6&lt;&gt;0,"SVČ - ",""),IF(Souhrn!M6&lt;&gt;0,"ZUŠ - ",""),")"),"OK")</f>
        <v>OK</v>
      </c>
      <c r="L5" s="1267"/>
      <c r="M5" s="1267"/>
      <c r="N5" s="1267"/>
      <c r="O5" s="1267"/>
      <c r="P5" s="1267"/>
      <c r="Q5" s="1267"/>
      <c r="R5" s="1267"/>
      <c r="S5" s="1267"/>
      <c r="T5" s="1267"/>
      <c r="U5" s="1267"/>
      <c r="V5" s="1267"/>
      <c r="W5" s="1267"/>
      <c r="X5" s="1267"/>
      <c r="Y5" s="1267"/>
      <c r="Z5" s="1267"/>
      <c r="AA5" s="1267"/>
      <c r="AB5" s="1267"/>
      <c r="AC5" s="1267"/>
      <c r="AD5" s="1267"/>
      <c r="AE5" s="1267"/>
      <c r="AF5" s="1267"/>
      <c r="AG5" s="1267"/>
      <c r="AH5" s="1267"/>
      <c r="AI5" s="1267"/>
      <c r="AJ5" s="1267"/>
    </row>
    <row r="6" spans="2:52" ht="21" customHeight="1" x14ac:dyDescent="0.25">
      <c r="B6" s="78"/>
      <c r="C6" s="4"/>
      <c r="D6" s="4"/>
      <c r="E6" s="4"/>
      <c r="F6" s="1266" t="s">
        <v>290</v>
      </c>
      <c r="G6" s="1266"/>
      <c r="H6" s="919">
        <f>SUMIFS(N15:N49,$C15:$C49,"1.5")</f>
        <v>0</v>
      </c>
      <c r="I6" s="919">
        <f>SUMIFS(AJ15:AJ49,$C15:$C49,"1.5")</f>
        <v>0</v>
      </c>
      <c r="J6" s="920">
        <f t="shared" si="0"/>
        <v>0</v>
      </c>
      <c r="K6" s="1268" t="str">
        <f>IF(Souhrn!G7&lt;0,CONCATENATE("je překročena celková částka SC za všechny subjekty (navýšeno u: ",IF(Souhrn!H7&lt;&gt;0,"MŠ - ",""),IF(Souhrn!I7&lt;&gt;0,"ZŠ - ",""),IF(Souhrn!J7&lt;&gt;0,"ŠD - ",""),IF(Souhrn!K7&lt;&gt;0,"ŠK - ",""),IF(Souhrn!L7&lt;&gt;0,"SVČ - ",""),IF(Souhrn!M7&lt;&gt;0,"ZUŠ - ",""),")"),"OK")</f>
        <v>OK</v>
      </c>
      <c r="L6" s="1268"/>
      <c r="M6" s="1268"/>
      <c r="N6" s="1268"/>
      <c r="O6" s="1268"/>
      <c r="P6" s="1268"/>
      <c r="Q6" s="1268"/>
      <c r="R6" s="1268"/>
      <c r="S6" s="1268"/>
      <c r="T6" s="1268"/>
      <c r="U6" s="1268"/>
      <c r="V6" s="1268"/>
      <c r="W6" s="1268"/>
      <c r="X6" s="1268"/>
      <c r="Y6" s="1268"/>
      <c r="Z6" s="1268"/>
      <c r="AA6" s="1268"/>
      <c r="AB6" s="1268"/>
      <c r="AC6" s="1268"/>
      <c r="AD6" s="1268"/>
      <c r="AE6" s="1268"/>
      <c r="AF6" s="1268"/>
      <c r="AG6" s="1268"/>
      <c r="AH6" s="1268"/>
      <c r="AI6" s="1268"/>
      <c r="AJ6" s="1268"/>
    </row>
    <row r="7" spans="2:52" ht="21" customHeight="1" x14ac:dyDescent="0.25">
      <c r="B7" s="78"/>
      <c r="C7" s="4"/>
      <c r="D7" s="4"/>
      <c r="E7" s="4"/>
      <c r="F7" s="1265" t="s">
        <v>291</v>
      </c>
      <c r="G7" s="1265"/>
      <c r="H7" s="811">
        <f>SUMIFS(N15:N49,$C15:$C49,"3.1")</f>
        <v>0</v>
      </c>
      <c r="I7" s="811">
        <f>SUMIFS(AJ15:AJ49,$C15:$C49,"3.1")</f>
        <v>0</v>
      </c>
      <c r="J7" s="812">
        <f t="shared" si="0"/>
        <v>0</v>
      </c>
      <c r="K7" s="1267" t="str">
        <f>IF(Souhrn!G8&lt;0,CONCATENATE("je překročena celková částka SC za všechny subjekty (navýšeno u: ",IF(Souhrn!H8&lt;&gt;0,"MŠ - ",""),IF(Souhrn!I8&lt;&gt;0,"ZŠ - ",""),IF(Souhrn!J8&lt;&gt;0,"ŠD - ",""),IF(Souhrn!K8&lt;&gt;0,"ŠK - ",""),IF(Souhrn!L8&lt;&gt;0,"SVČ - ",""),IF(Souhrn!M8&lt;&gt;0,"ZUŠ - ",""),")"),"OK")</f>
        <v>OK</v>
      </c>
      <c r="L7" s="1267"/>
      <c r="M7" s="1267"/>
      <c r="N7" s="1267"/>
      <c r="O7" s="1267"/>
      <c r="P7" s="1267"/>
      <c r="Q7" s="1267"/>
      <c r="R7" s="1267"/>
      <c r="S7" s="1267"/>
      <c r="T7" s="1267"/>
      <c r="U7" s="1267"/>
      <c r="V7" s="1267"/>
      <c r="W7" s="1267"/>
      <c r="X7" s="1267"/>
      <c r="Y7" s="1267"/>
      <c r="Z7" s="1267"/>
      <c r="AA7" s="1267"/>
      <c r="AB7" s="1267"/>
      <c r="AC7" s="1267"/>
      <c r="AD7" s="1267"/>
      <c r="AE7" s="1267"/>
      <c r="AF7" s="1267"/>
      <c r="AG7" s="1267"/>
      <c r="AH7" s="1267"/>
      <c r="AI7" s="1267"/>
      <c r="AJ7" s="1267"/>
    </row>
    <row r="8" spans="2:52" ht="15.75" thickBot="1" x14ac:dyDescent="0.3">
      <c r="B8" s="78"/>
      <c r="C8" s="4"/>
      <c r="D8" s="4"/>
      <c r="E8" s="4"/>
      <c r="F8" s="4"/>
    </row>
    <row r="9" spans="2:52" ht="9.75" customHeight="1" x14ac:dyDescent="0.25">
      <c r="B9" s="139"/>
      <c r="C9" s="140"/>
      <c r="D9" s="140"/>
      <c r="E9" s="140"/>
      <c r="F9" s="140"/>
      <c r="G9" s="140"/>
      <c r="H9" s="1287" t="s">
        <v>33</v>
      </c>
      <c r="I9" s="1288"/>
      <c r="J9" s="1289"/>
      <c r="K9" s="1256" t="s">
        <v>21</v>
      </c>
      <c r="L9" s="1259" t="s">
        <v>321</v>
      </c>
      <c r="M9" s="562">
        <v>100000</v>
      </c>
      <c r="N9" s="1262" t="s">
        <v>22</v>
      </c>
      <c r="P9" s="1254" t="s">
        <v>11</v>
      </c>
      <c r="Q9" s="1242" t="s">
        <v>0</v>
      </c>
      <c r="R9" s="1242" t="s">
        <v>1</v>
      </c>
      <c r="S9" s="1242" t="s">
        <v>97</v>
      </c>
      <c r="T9" s="1242" t="s">
        <v>98</v>
      </c>
      <c r="U9" s="1242" t="s">
        <v>99</v>
      </c>
      <c r="V9" s="1242" t="s">
        <v>100</v>
      </c>
      <c r="W9" s="1252" t="s">
        <v>4</v>
      </c>
      <c r="X9" s="1242" t="s">
        <v>5</v>
      </c>
      <c r="Y9" s="1242" t="s">
        <v>6</v>
      </c>
      <c r="Z9" s="1242" t="s">
        <v>7</v>
      </c>
      <c r="AA9" s="1244" t="s">
        <v>8</v>
      </c>
      <c r="AB9" s="1246" t="s">
        <v>3</v>
      </c>
      <c r="AG9" s="1256" t="s">
        <v>21</v>
      </c>
      <c r="AH9" s="1259" t="s">
        <v>322</v>
      </c>
      <c r="AI9" s="780">
        <v>100000</v>
      </c>
      <c r="AJ9" s="1262" t="s">
        <v>22</v>
      </c>
      <c r="AK9" s="1262" t="s">
        <v>280</v>
      </c>
      <c r="AL9" s="1262" t="s">
        <v>281</v>
      </c>
      <c r="AM9" s="17"/>
      <c r="AN9" s="1254" t="s">
        <v>11</v>
      </c>
      <c r="AO9" s="1242" t="s">
        <v>0</v>
      </c>
      <c r="AP9" s="1242" t="s">
        <v>1</v>
      </c>
      <c r="AQ9" s="1242" t="s">
        <v>97</v>
      </c>
      <c r="AR9" s="1242" t="s">
        <v>98</v>
      </c>
      <c r="AS9" s="1242" t="s">
        <v>99</v>
      </c>
      <c r="AT9" s="1242" t="s">
        <v>100</v>
      </c>
      <c r="AU9" s="1252" t="s">
        <v>4</v>
      </c>
      <c r="AV9" s="1242" t="s">
        <v>5</v>
      </c>
      <c r="AW9" s="1242" t="s">
        <v>6</v>
      </c>
      <c r="AX9" s="1242" t="s">
        <v>7</v>
      </c>
      <c r="AY9" s="1244" t="s">
        <v>8</v>
      </c>
      <c r="AZ9" s="1246" t="s">
        <v>3</v>
      </c>
    </row>
    <row r="10" spans="2:52" ht="25.5" customHeight="1" x14ac:dyDescent="0.25">
      <c r="B10" s="1277" t="s">
        <v>46</v>
      </c>
      <c r="C10" s="1278"/>
      <c r="D10" s="1278"/>
      <c r="E10" s="1278"/>
      <c r="F10" s="1278"/>
      <c r="G10" s="1279"/>
      <c r="H10" s="1290"/>
      <c r="I10" s="1291"/>
      <c r="J10" s="1292"/>
      <c r="K10" s="1257"/>
      <c r="L10" s="1260"/>
      <c r="M10" s="562">
        <v>1800</v>
      </c>
      <c r="N10" s="1263"/>
      <c r="P10" s="1255"/>
      <c r="Q10" s="1243"/>
      <c r="R10" s="1243"/>
      <c r="S10" s="1243"/>
      <c r="T10" s="1243"/>
      <c r="U10" s="1243"/>
      <c r="V10" s="1243"/>
      <c r="W10" s="1253"/>
      <c r="X10" s="1243"/>
      <c r="Y10" s="1243"/>
      <c r="Z10" s="1243"/>
      <c r="AA10" s="1245"/>
      <c r="AB10" s="1247"/>
      <c r="AG10" s="1257"/>
      <c r="AH10" s="1260"/>
      <c r="AI10" s="562">
        <v>1800</v>
      </c>
      <c r="AJ10" s="1263"/>
      <c r="AK10" s="1263"/>
      <c r="AL10" s="1263"/>
      <c r="AM10" s="17"/>
      <c r="AN10" s="1255"/>
      <c r="AO10" s="1243"/>
      <c r="AP10" s="1243"/>
      <c r="AQ10" s="1243"/>
      <c r="AR10" s="1243"/>
      <c r="AS10" s="1243"/>
      <c r="AT10" s="1243"/>
      <c r="AU10" s="1253"/>
      <c r="AV10" s="1243"/>
      <c r="AW10" s="1243"/>
      <c r="AX10" s="1243"/>
      <c r="AY10" s="1245"/>
      <c r="AZ10" s="1247"/>
    </row>
    <row r="11" spans="2:52" s="5" customFormat="1" ht="41.25" customHeight="1" x14ac:dyDescent="0.3">
      <c r="B11" s="203"/>
      <c r="C11" s="204"/>
      <c r="D11" s="432" t="s">
        <v>320</v>
      </c>
      <c r="E11" s="415"/>
      <c r="F11" s="901" t="s">
        <v>16</v>
      </c>
      <c r="G11" s="207"/>
      <c r="H11" s="1290"/>
      <c r="I11" s="1291"/>
      <c r="J11" s="1292"/>
      <c r="K11" s="1257"/>
      <c r="L11" s="1260"/>
      <c r="M11" s="563">
        <f>IF(SUM($W$15:$W$49)&lt;&gt;0,1,0)</f>
        <v>0</v>
      </c>
      <c r="N11" s="1263"/>
      <c r="O11" s="17"/>
      <c r="P11" s="1255"/>
      <c r="Q11" s="1243"/>
      <c r="R11" s="1243"/>
      <c r="S11" s="1243"/>
      <c r="T11" s="1243"/>
      <c r="U11" s="1243"/>
      <c r="V11" s="1243"/>
      <c r="W11" s="1253"/>
      <c r="X11" s="1243"/>
      <c r="Y11" s="1243"/>
      <c r="Z11" s="1243"/>
      <c r="AA11" s="1245"/>
      <c r="AB11" s="1247"/>
      <c r="AG11" s="1257"/>
      <c r="AH11" s="1260"/>
      <c r="AI11" s="564">
        <f>IF(SUM(AU15:AU49)&lt;&gt;0,1,0)</f>
        <v>0</v>
      </c>
      <c r="AJ11" s="1263"/>
      <c r="AK11" s="1263"/>
      <c r="AL11" s="1263"/>
      <c r="AM11" s="17"/>
      <c r="AN11" s="1255"/>
      <c r="AO11" s="1243"/>
      <c r="AP11" s="1243"/>
      <c r="AQ11" s="1243"/>
      <c r="AR11" s="1243"/>
      <c r="AS11" s="1243"/>
      <c r="AT11" s="1243"/>
      <c r="AU11" s="1253"/>
      <c r="AV11" s="1243"/>
      <c r="AW11" s="1243"/>
      <c r="AX11" s="1243"/>
      <c r="AY11" s="1245"/>
      <c r="AZ11" s="1247"/>
    </row>
    <row r="12" spans="2:52" s="7" customFormat="1" ht="28.5" customHeight="1" x14ac:dyDescent="0.3">
      <c r="B12" s="203"/>
      <c r="C12" s="204"/>
      <c r="D12" s="883">
        <v>0</v>
      </c>
      <c r="E12" s="415"/>
      <c r="F12" s="902">
        <f>IF(M13&gt;5000000,5000000,M13)</f>
        <v>0</v>
      </c>
      <c r="G12" s="206"/>
      <c r="H12" s="1290"/>
      <c r="I12" s="1291"/>
      <c r="J12" s="1292"/>
      <c r="K12" s="1257"/>
      <c r="L12" s="1260"/>
      <c r="M12" s="564">
        <f>IF((D12=0),IF(N50&gt;0,1,0),0)</f>
        <v>0</v>
      </c>
      <c r="N12" s="1263"/>
      <c r="O12" s="17"/>
      <c r="P12" s="1255"/>
      <c r="Q12" s="1243"/>
      <c r="R12" s="1243"/>
      <c r="S12" s="1243"/>
      <c r="T12" s="1243"/>
      <c r="U12" s="1243"/>
      <c r="V12" s="1243"/>
      <c r="W12" s="1253"/>
      <c r="X12" s="1243"/>
      <c r="Y12" s="1243"/>
      <c r="Z12" s="1243"/>
      <c r="AA12" s="1245"/>
      <c r="AB12" s="1247"/>
      <c r="AG12" s="1257"/>
      <c r="AH12" s="1260"/>
      <c r="AI12" s="564">
        <f>IF((D12=0),IF(AJ50&gt;0,1,0),0)</f>
        <v>0</v>
      </c>
      <c r="AJ12" s="1263"/>
      <c r="AK12" s="1263"/>
      <c r="AL12" s="1263"/>
      <c r="AM12" s="17"/>
      <c r="AN12" s="1255"/>
      <c r="AO12" s="1243"/>
      <c r="AP12" s="1243"/>
      <c r="AQ12" s="1243"/>
      <c r="AR12" s="1243"/>
      <c r="AS12" s="1243"/>
      <c r="AT12" s="1243"/>
      <c r="AU12" s="1253"/>
      <c r="AV12" s="1243"/>
      <c r="AW12" s="1243"/>
      <c r="AX12" s="1243"/>
      <c r="AY12" s="1245"/>
      <c r="AZ12" s="1247"/>
    </row>
    <row r="13" spans="2:52" s="1" customFormat="1" ht="18" customHeight="1" thickBot="1" x14ac:dyDescent="0.3">
      <c r="B13" s="203"/>
      <c r="C13" s="205"/>
      <c r="D13" s="205"/>
      <c r="E13" s="205"/>
      <c r="F13" s="205"/>
      <c r="G13" s="206"/>
      <c r="H13" s="1293"/>
      <c r="I13" s="1294"/>
      <c r="J13" s="1295"/>
      <c r="K13" s="1258"/>
      <c r="L13" s="1261"/>
      <c r="M13" s="564">
        <f>IF(D12&gt;0,M9+D12*M10,0)</f>
        <v>0</v>
      </c>
      <c r="N13" s="1264"/>
      <c r="O13" s="18"/>
      <c r="P13" s="1248" t="s">
        <v>10</v>
      </c>
      <c r="Q13" s="1249"/>
      <c r="R13" s="1249"/>
      <c r="S13" s="1249"/>
      <c r="T13" s="1249"/>
      <c r="U13" s="1249"/>
      <c r="V13" s="1250"/>
      <c r="W13" s="1251" t="s">
        <v>9</v>
      </c>
      <c r="X13" s="1249"/>
      <c r="Y13" s="1249"/>
      <c r="Z13" s="1249"/>
      <c r="AA13" s="1250"/>
      <c r="AB13" s="208" t="s">
        <v>2</v>
      </c>
      <c r="AG13" s="1258"/>
      <c r="AH13" s="1261"/>
      <c r="AI13" s="564">
        <f>IF(D12&gt;0,AI9+D12*AI10,0)</f>
        <v>0</v>
      </c>
      <c r="AJ13" s="1264"/>
      <c r="AK13" s="1264"/>
      <c r="AL13" s="1264"/>
      <c r="AM13" s="18"/>
      <c r="AN13" s="1248" t="s">
        <v>10</v>
      </c>
      <c r="AO13" s="1249"/>
      <c r="AP13" s="1249"/>
      <c r="AQ13" s="1249"/>
      <c r="AR13" s="1249"/>
      <c r="AS13" s="1249"/>
      <c r="AT13" s="1250"/>
      <c r="AU13" s="1251" t="s">
        <v>9</v>
      </c>
      <c r="AV13" s="1249"/>
      <c r="AW13" s="1249"/>
      <c r="AX13" s="1249"/>
      <c r="AY13" s="1250"/>
      <c r="AZ13" s="208" t="s">
        <v>2</v>
      </c>
    </row>
    <row r="14" spans="2:52" s="1" customFormat="1" ht="18" thickBot="1" x14ac:dyDescent="0.3">
      <c r="B14" s="1280" t="s">
        <v>55</v>
      </c>
      <c r="C14" s="1281"/>
      <c r="D14" s="1281"/>
      <c r="E14" s="1281"/>
      <c r="F14" s="1281"/>
      <c r="G14" s="1281"/>
      <c r="H14" s="1284" t="str">
        <f>H50</f>
        <v xml:space="preserve"> možno ještě rozdělit</v>
      </c>
      <c r="I14" s="1284"/>
      <c r="J14" s="1284"/>
      <c r="K14" s="903">
        <f>K50</f>
        <v>0</v>
      </c>
      <c r="L14" s="716"/>
      <c r="M14" s="245">
        <f>M50</f>
        <v>0</v>
      </c>
      <c r="N14" s="184">
        <f>N50</f>
        <v>0</v>
      </c>
      <c r="O14" s="18"/>
      <c r="P14" s="246">
        <v>54000</v>
      </c>
      <c r="Q14" s="247">
        <v>50501</v>
      </c>
      <c r="R14" s="247">
        <v>52601</v>
      </c>
      <c r="S14" s="247">
        <v>52602</v>
      </c>
      <c r="T14" s="247">
        <v>52106</v>
      </c>
      <c r="U14" s="396">
        <v>51212</v>
      </c>
      <c r="V14" s="248">
        <v>51017</v>
      </c>
      <c r="W14" s="249">
        <v>51010</v>
      </c>
      <c r="X14" s="250">
        <v>51610</v>
      </c>
      <c r="Y14" s="250">
        <v>51710</v>
      </c>
      <c r="Z14" s="250">
        <v>51510</v>
      </c>
      <c r="AA14" s="251">
        <v>52510</v>
      </c>
      <c r="AB14" s="252">
        <v>60000</v>
      </c>
      <c r="AG14" s="813">
        <f>AG50</f>
        <v>0</v>
      </c>
      <c r="AH14" s="716"/>
      <c r="AI14" s="245">
        <f>AI50</f>
        <v>0</v>
      </c>
      <c r="AJ14" s="184">
        <f>AJ50</f>
        <v>0</v>
      </c>
      <c r="AK14" s="814"/>
      <c r="AL14" s="815">
        <f>AL50</f>
        <v>0</v>
      </c>
      <c r="AM14" s="18"/>
      <c r="AN14" s="246">
        <v>54000</v>
      </c>
      <c r="AO14" s="247">
        <v>50501</v>
      </c>
      <c r="AP14" s="247">
        <v>52601</v>
      </c>
      <c r="AQ14" s="247">
        <v>52602</v>
      </c>
      <c r="AR14" s="247">
        <v>52106</v>
      </c>
      <c r="AS14" s="396">
        <v>51212</v>
      </c>
      <c r="AT14" s="248">
        <v>51017</v>
      </c>
      <c r="AU14" s="249">
        <v>51010</v>
      </c>
      <c r="AV14" s="250">
        <v>51610</v>
      </c>
      <c r="AW14" s="250">
        <v>51710</v>
      </c>
      <c r="AX14" s="250">
        <v>51510</v>
      </c>
      <c r="AY14" s="251">
        <v>52510</v>
      </c>
      <c r="AZ14" s="252">
        <v>60000</v>
      </c>
    </row>
    <row r="15" spans="2:52" s="1" customFormat="1" ht="30" customHeight="1" x14ac:dyDescent="0.25">
      <c r="B15" s="209" t="s">
        <v>178</v>
      </c>
      <c r="C15" s="418" t="s">
        <v>104</v>
      </c>
      <c r="D15" s="1275" t="s">
        <v>179</v>
      </c>
      <c r="E15" s="1275"/>
      <c r="F15" s="1275"/>
      <c r="G15" s="1276"/>
      <c r="H15" s="1282" t="s">
        <v>180</v>
      </c>
      <c r="I15" s="1275"/>
      <c r="J15" s="1283"/>
      <c r="K15" s="210">
        <v>3617</v>
      </c>
      <c r="L15" s="885">
        <v>0</v>
      </c>
      <c r="M15" s="434">
        <f>L15</f>
        <v>0</v>
      </c>
      <c r="N15" s="220">
        <f>K15*M15</f>
        <v>0</v>
      </c>
      <c r="O15" s="17"/>
      <c r="P15" s="223"/>
      <c r="Q15" s="224">
        <f>M15*1/120</f>
        <v>0</v>
      </c>
      <c r="R15" s="224"/>
      <c r="S15" s="224"/>
      <c r="T15" s="225"/>
      <c r="U15" s="397"/>
      <c r="V15" s="226"/>
      <c r="W15" s="227">
        <f>IF($M15&lt;&gt;0,"X",0)</f>
        <v>0</v>
      </c>
      <c r="X15" s="225">
        <f>IF($M15&lt;&gt;0,"XXX",0)</f>
        <v>0</v>
      </c>
      <c r="Y15" s="225">
        <f>IF($M15&lt;&gt;0,"XXX",0)</f>
        <v>0</v>
      </c>
      <c r="Z15" s="225">
        <f>IF($M15&lt;&gt;0,"XXX",0)</f>
        <v>0</v>
      </c>
      <c r="AA15" s="228"/>
      <c r="AB15" s="229"/>
      <c r="AG15" s="220">
        <v>3617</v>
      </c>
      <c r="AH15" s="684">
        <v>0</v>
      </c>
      <c r="AI15" s="434">
        <f>AH15</f>
        <v>0</v>
      </c>
      <c r="AJ15" s="781">
        <f>AG15*AI15</f>
        <v>0</v>
      </c>
      <c r="AK15" s="782" t="str">
        <f>IF(C15="1.1","02.3.68.1",IF(C15="1.2","02.3.68.2",IF(C15="1.5","02.3.68.5",IF(C15="3.1","02.3.61.1",))))</f>
        <v>02.3.68.2</v>
      </c>
      <c r="AL15" s="220">
        <f>AJ15-N15</f>
        <v>0</v>
      </c>
      <c r="AM15" s="17"/>
      <c r="AN15" s="223"/>
      <c r="AO15" s="224">
        <f>AI15*1/120</f>
        <v>0</v>
      </c>
      <c r="AP15" s="224"/>
      <c r="AQ15" s="224"/>
      <c r="AR15" s="225"/>
      <c r="AS15" s="397"/>
      <c r="AT15" s="226"/>
      <c r="AU15" s="227">
        <f>IF(AI15&lt;&gt;0,"X",0)</f>
        <v>0</v>
      </c>
      <c r="AV15" s="225">
        <f>IF(AI15&lt;&gt;0,"XXX",0)</f>
        <v>0</v>
      </c>
      <c r="AW15" s="225">
        <f>IF(AI15&lt;&gt;0,"XXX",0)</f>
        <v>0</v>
      </c>
      <c r="AX15" s="225">
        <f>IF(AI15&lt;&gt;0,"XXX",0)</f>
        <v>0</v>
      </c>
      <c r="AY15" s="228"/>
      <c r="AZ15" s="229"/>
    </row>
    <row r="16" spans="2:52" s="1" customFormat="1" ht="30" hidden="1" customHeight="1" x14ac:dyDescent="0.25">
      <c r="B16" s="211"/>
      <c r="C16" s="212"/>
      <c r="D16" s="212"/>
      <c r="E16" s="212"/>
      <c r="F16" s="212"/>
      <c r="G16" s="584"/>
      <c r="H16" s="213"/>
      <c r="I16" s="214"/>
      <c r="J16" s="215"/>
      <c r="K16" s="216"/>
      <c r="L16" s="879"/>
      <c r="M16" s="435"/>
      <c r="N16" s="221"/>
      <c r="O16" s="17"/>
      <c r="P16" s="230"/>
      <c r="Q16" s="231"/>
      <c r="R16" s="231"/>
      <c r="S16" s="231"/>
      <c r="T16" s="232"/>
      <c r="U16" s="398"/>
      <c r="V16" s="233"/>
      <c r="W16" s="234"/>
      <c r="X16" s="232"/>
      <c r="Y16" s="232"/>
      <c r="Z16" s="232"/>
      <c r="AA16" s="235"/>
      <c r="AB16" s="236"/>
      <c r="AG16" s="221"/>
      <c r="AH16" s="3"/>
      <c r="AI16" s="435"/>
      <c r="AJ16" s="783"/>
      <c r="AK16" s="784"/>
      <c r="AL16" s="222"/>
      <c r="AM16" s="17"/>
      <c r="AN16" s="230"/>
      <c r="AO16" s="231"/>
      <c r="AP16" s="231"/>
      <c r="AQ16" s="231"/>
      <c r="AR16" s="232"/>
      <c r="AS16" s="398"/>
      <c r="AT16" s="233"/>
      <c r="AU16" s="234"/>
      <c r="AV16" s="232"/>
      <c r="AW16" s="232"/>
      <c r="AX16" s="232"/>
      <c r="AY16" s="235"/>
      <c r="AZ16" s="236"/>
    </row>
    <row r="17" spans="2:52" s="1" customFormat="1" ht="30" customHeight="1" x14ac:dyDescent="0.25">
      <c r="B17" s="217" t="s">
        <v>181</v>
      </c>
      <c r="C17" s="418" t="s">
        <v>104</v>
      </c>
      <c r="D17" s="1271" t="s">
        <v>182</v>
      </c>
      <c r="E17" s="1271"/>
      <c r="F17" s="1271"/>
      <c r="G17" s="1272"/>
      <c r="H17" s="1273" t="s">
        <v>183</v>
      </c>
      <c r="I17" s="1271"/>
      <c r="J17" s="1274"/>
      <c r="K17" s="218">
        <v>4849</v>
      </c>
      <c r="L17" s="886">
        <v>0</v>
      </c>
      <c r="M17" s="434">
        <f>L17</f>
        <v>0</v>
      </c>
      <c r="N17" s="222">
        <f>K17*M17</f>
        <v>0</v>
      </c>
      <c r="O17" s="17"/>
      <c r="P17" s="237"/>
      <c r="Q17" s="238">
        <f>M17*1/24</f>
        <v>0</v>
      </c>
      <c r="R17" s="238"/>
      <c r="S17" s="238"/>
      <c r="T17" s="239"/>
      <c r="U17" s="399"/>
      <c r="V17" s="240"/>
      <c r="W17" s="241">
        <f>IF($M17&lt;&gt;0,"X",0)</f>
        <v>0</v>
      </c>
      <c r="X17" s="239">
        <f>IF($M17&lt;&gt;0,"XXX",0)</f>
        <v>0</v>
      </c>
      <c r="Y17" s="239">
        <f>IF($M17&lt;&gt;0,"XXX",0)</f>
        <v>0</v>
      </c>
      <c r="Z17" s="239">
        <f>IF($M17&lt;&gt;0,"XXX",0)</f>
        <v>0</v>
      </c>
      <c r="AA17" s="242"/>
      <c r="AB17" s="243"/>
      <c r="AG17" s="222">
        <v>4849</v>
      </c>
      <c r="AH17" s="689">
        <v>0</v>
      </c>
      <c r="AI17" s="434">
        <f>AH17</f>
        <v>0</v>
      </c>
      <c r="AJ17" s="785">
        <f>AG17*AI17</f>
        <v>0</v>
      </c>
      <c r="AK17" s="784" t="str">
        <f>IF(C17="1.1","02.3.68.1",IF(C17="1.2","02.3.68.2",IF(C17="1.5","02.3.68.5",IF(C17="3.1","02.3.61.1",))))</f>
        <v>02.3.68.2</v>
      </c>
      <c r="AL17" s="222">
        <f>AJ17-N17</f>
        <v>0</v>
      </c>
      <c r="AM17" s="17"/>
      <c r="AN17" s="237"/>
      <c r="AO17" s="238">
        <f>AI17*1/24</f>
        <v>0</v>
      </c>
      <c r="AP17" s="238"/>
      <c r="AQ17" s="238"/>
      <c r="AR17" s="239"/>
      <c r="AS17" s="399"/>
      <c r="AT17" s="240"/>
      <c r="AU17" s="241">
        <f>IF(AI17&lt;&gt;0,"X",0)</f>
        <v>0</v>
      </c>
      <c r="AV17" s="239">
        <f>IF(AI17&lt;&gt;0,"XXX",0)</f>
        <v>0</v>
      </c>
      <c r="AW17" s="239">
        <f>IF(AI17&lt;&gt;0,"XXX",0)</f>
        <v>0</v>
      </c>
      <c r="AX17" s="239">
        <f>IF(AI17&lt;&gt;0,"XXX",0)</f>
        <v>0</v>
      </c>
      <c r="AY17" s="242"/>
      <c r="AZ17" s="243"/>
    </row>
    <row r="18" spans="2:52" s="1" customFormat="1" ht="30" hidden="1" customHeight="1" x14ac:dyDescent="0.25">
      <c r="B18" s="217"/>
      <c r="C18" s="876"/>
      <c r="D18" s="876"/>
      <c r="E18" s="876"/>
      <c r="F18" s="876"/>
      <c r="G18" s="214"/>
      <c r="H18" s="213"/>
      <c r="I18" s="214"/>
      <c r="J18" s="588"/>
      <c r="K18" s="218"/>
      <c r="L18" s="880"/>
      <c r="M18" s="435"/>
      <c r="N18" s="222"/>
      <c r="O18" s="17"/>
      <c r="P18" s="237"/>
      <c r="Q18" s="238"/>
      <c r="R18" s="238"/>
      <c r="S18" s="238"/>
      <c r="T18" s="239"/>
      <c r="U18" s="399"/>
      <c r="V18" s="240"/>
      <c r="W18" s="241"/>
      <c r="X18" s="239"/>
      <c r="Y18" s="239"/>
      <c r="Z18" s="239"/>
      <c r="AA18" s="242"/>
      <c r="AB18" s="243"/>
      <c r="AG18" s="222"/>
      <c r="AH18" s="2"/>
      <c r="AI18" s="435"/>
      <c r="AJ18" s="785"/>
      <c r="AK18" s="784"/>
      <c r="AL18" s="222"/>
      <c r="AM18" s="17"/>
      <c r="AN18" s="237"/>
      <c r="AO18" s="238"/>
      <c r="AP18" s="238"/>
      <c r="AQ18" s="238"/>
      <c r="AR18" s="239"/>
      <c r="AS18" s="399"/>
      <c r="AT18" s="240"/>
      <c r="AU18" s="241"/>
      <c r="AV18" s="239"/>
      <c r="AW18" s="239"/>
      <c r="AX18" s="239"/>
      <c r="AY18" s="242"/>
      <c r="AZ18" s="243"/>
    </row>
    <row r="19" spans="2:52" s="1" customFormat="1" ht="30" customHeight="1" x14ac:dyDescent="0.25">
      <c r="B19" s="217" t="s">
        <v>184</v>
      </c>
      <c r="C19" s="417" t="s">
        <v>83</v>
      </c>
      <c r="D19" s="1271" t="s">
        <v>185</v>
      </c>
      <c r="E19" s="1271"/>
      <c r="F19" s="1271"/>
      <c r="G19" s="1272"/>
      <c r="H19" s="1273" t="s">
        <v>186</v>
      </c>
      <c r="I19" s="1271"/>
      <c r="J19" s="1274"/>
      <c r="K19" s="218">
        <v>5233</v>
      </c>
      <c r="L19" s="886">
        <v>0</v>
      </c>
      <c r="M19" s="434">
        <f>L19</f>
        <v>0</v>
      </c>
      <c r="N19" s="222">
        <f>K19*M19</f>
        <v>0</v>
      </c>
      <c r="O19" s="17"/>
      <c r="P19" s="237"/>
      <c r="Q19" s="238">
        <f>M19*1/24</f>
        <v>0</v>
      </c>
      <c r="R19" s="238"/>
      <c r="S19" s="238"/>
      <c r="T19" s="239"/>
      <c r="U19" s="399"/>
      <c r="V19" s="240"/>
      <c r="W19" s="241">
        <f>IF($M19&lt;&gt;0,"X",0)</f>
        <v>0</v>
      </c>
      <c r="X19" s="239">
        <f>IF($M19&lt;&gt;0,"XXX",0)</f>
        <v>0</v>
      </c>
      <c r="Y19" s="239">
        <f>IF($M19&lt;&gt;0,"XXX",0)</f>
        <v>0</v>
      </c>
      <c r="Z19" s="239">
        <f>IF($M19&lt;&gt;0,"XXX",0)</f>
        <v>0</v>
      </c>
      <c r="AA19" s="242"/>
      <c r="AB19" s="243"/>
      <c r="AG19" s="222">
        <v>5233</v>
      </c>
      <c r="AH19" s="689">
        <v>0</v>
      </c>
      <c r="AI19" s="434">
        <f>AH19</f>
        <v>0</v>
      </c>
      <c r="AJ19" s="785">
        <f>AG19*AI19</f>
        <v>0</v>
      </c>
      <c r="AK19" s="784" t="str">
        <f>IF(C19="1.1","02.3.68.1",IF(C19="1.2","02.3.68.2",IF(C19="1.5","02.3.68.5",IF(C19="3.1","02.3.61.1",))))</f>
        <v>02.3.68.5</v>
      </c>
      <c r="AL19" s="222">
        <f>AJ19-N19</f>
        <v>0</v>
      </c>
      <c r="AM19" s="17"/>
      <c r="AN19" s="237"/>
      <c r="AO19" s="238">
        <f>AI19*1/24</f>
        <v>0</v>
      </c>
      <c r="AP19" s="238"/>
      <c r="AQ19" s="238"/>
      <c r="AR19" s="239"/>
      <c r="AS19" s="399"/>
      <c r="AT19" s="240"/>
      <c r="AU19" s="241">
        <f>IF(AI19&lt;&gt;0,"X",0)</f>
        <v>0</v>
      </c>
      <c r="AV19" s="239">
        <f>IF(AI19&lt;&gt;0,"XXX",0)</f>
        <v>0</v>
      </c>
      <c r="AW19" s="239">
        <f>IF(AI19&lt;&gt;0,"XXX",0)</f>
        <v>0</v>
      </c>
      <c r="AX19" s="239">
        <f>IF(AI19&lt;&gt;0,"XXX",0)</f>
        <v>0</v>
      </c>
      <c r="AY19" s="242"/>
      <c r="AZ19" s="243"/>
    </row>
    <row r="20" spans="2:52" s="1" customFormat="1" ht="30" hidden="1" customHeight="1" x14ac:dyDescent="0.25">
      <c r="B20" s="217"/>
      <c r="C20" s="876"/>
      <c r="D20" s="876"/>
      <c r="E20" s="876"/>
      <c r="F20" s="876"/>
      <c r="G20" s="214"/>
      <c r="H20" s="213"/>
      <c r="I20" s="214"/>
      <c r="J20" s="588"/>
      <c r="K20" s="218"/>
      <c r="L20" s="880"/>
      <c r="M20" s="434"/>
      <c r="N20" s="222"/>
      <c r="O20" s="17"/>
      <c r="P20" s="237"/>
      <c r="Q20" s="238"/>
      <c r="R20" s="238"/>
      <c r="S20" s="238"/>
      <c r="T20" s="239"/>
      <c r="U20" s="399"/>
      <c r="V20" s="240"/>
      <c r="W20" s="241"/>
      <c r="X20" s="239"/>
      <c r="Y20" s="239"/>
      <c r="Z20" s="239"/>
      <c r="AA20" s="242"/>
      <c r="AB20" s="243"/>
      <c r="AG20" s="222"/>
      <c r="AH20" s="2"/>
      <c r="AI20" s="434"/>
      <c r="AJ20" s="785"/>
      <c r="AK20" s="784"/>
      <c r="AL20" s="222"/>
      <c r="AM20" s="17"/>
      <c r="AN20" s="237"/>
      <c r="AO20" s="238"/>
      <c r="AP20" s="238"/>
      <c r="AQ20" s="238"/>
      <c r="AR20" s="239"/>
      <c r="AS20" s="399"/>
      <c r="AT20" s="240"/>
      <c r="AU20" s="241"/>
      <c r="AV20" s="239"/>
      <c r="AW20" s="239"/>
      <c r="AX20" s="239"/>
      <c r="AY20" s="242"/>
      <c r="AZ20" s="243"/>
    </row>
    <row r="21" spans="2:52" s="1" customFormat="1" ht="30" customHeight="1" x14ac:dyDescent="0.25">
      <c r="B21" s="217" t="s">
        <v>187</v>
      </c>
      <c r="C21" s="418" t="s">
        <v>104</v>
      </c>
      <c r="D21" s="1271" t="s">
        <v>254</v>
      </c>
      <c r="E21" s="1271"/>
      <c r="F21" s="1271"/>
      <c r="G21" s="1272"/>
      <c r="H21" s="1273" t="s">
        <v>35</v>
      </c>
      <c r="I21" s="1271"/>
      <c r="J21" s="1274"/>
      <c r="K21" s="218">
        <v>3480</v>
      </c>
      <c r="L21" s="886">
        <v>0</v>
      </c>
      <c r="M21" s="434">
        <f>L21</f>
        <v>0</v>
      </c>
      <c r="N21" s="222">
        <f>K21*M21</f>
        <v>0</v>
      </c>
      <c r="O21" s="17"/>
      <c r="P21" s="237">
        <f>IF(M21&lt;&gt;0,"*",0)</f>
        <v>0</v>
      </c>
      <c r="Q21" s="238"/>
      <c r="R21" s="238"/>
      <c r="S21" s="238"/>
      <c r="T21" s="239"/>
      <c r="U21" s="399"/>
      <c r="V21" s="240"/>
      <c r="W21" s="241"/>
      <c r="X21" s="239"/>
      <c r="Y21" s="239"/>
      <c r="Z21" s="239"/>
      <c r="AA21" s="244">
        <f>M21/2</f>
        <v>0</v>
      </c>
      <c r="AB21" s="243">
        <f>M21/3</f>
        <v>0</v>
      </c>
      <c r="AG21" s="222">
        <v>3480</v>
      </c>
      <c r="AH21" s="689">
        <v>0</v>
      </c>
      <c r="AI21" s="434">
        <f>AH21</f>
        <v>0</v>
      </c>
      <c r="AJ21" s="785">
        <f>AG21*AI21</f>
        <v>0</v>
      </c>
      <c r="AK21" s="784" t="str">
        <f>IF(C21="1.1","02.3.68.1",IF(C21="1.2","02.3.68.2",IF(C21="1.5","02.3.68.5",IF(C21="3.1","02.3.61.1",))))</f>
        <v>02.3.68.2</v>
      </c>
      <c r="AL21" s="222">
        <f>AJ21-N21</f>
        <v>0</v>
      </c>
      <c r="AM21" s="17"/>
      <c r="AN21" s="237">
        <f>IF(AI21&lt;&gt;0,"*",0)</f>
        <v>0</v>
      </c>
      <c r="AO21" s="238"/>
      <c r="AP21" s="238"/>
      <c r="AQ21" s="238"/>
      <c r="AR21" s="239"/>
      <c r="AS21" s="399"/>
      <c r="AT21" s="240"/>
      <c r="AU21" s="241"/>
      <c r="AV21" s="239"/>
      <c r="AW21" s="239"/>
      <c r="AX21" s="239"/>
      <c r="AY21" s="244">
        <f>AI21/2</f>
        <v>0</v>
      </c>
      <c r="AZ21" s="243">
        <f>AI21/3</f>
        <v>0</v>
      </c>
    </row>
    <row r="22" spans="2:52" s="1" customFormat="1" ht="30" hidden="1" customHeight="1" x14ac:dyDescent="0.25">
      <c r="B22" s="217"/>
      <c r="C22" s="876"/>
      <c r="D22" s="876"/>
      <c r="E22" s="876"/>
      <c r="F22" s="876"/>
      <c r="G22" s="214"/>
      <c r="H22" s="213"/>
      <c r="I22" s="214"/>
      <c r="J22" s="588"/>
      <c r="K22" s="218"/>
      <c r="L22" s="880"/>
      <c r="M22" s="434"/>
      <c r="N22" s="222"/>
      <c r="O22" s="17"/>
      <c r="P22" s="237"/>
      <c r="Q22" s="238"/>
      <c r="R22" s="238"/>
      <c r="S22" s="238"/>
      <c r="T22" s="239"/>
      <c r="U22" s="399"/>
      <c r="V22" s="240"/>
      <c r="W22" s="241"/>
      <c r="X22" s="239"/>
      <c r="Y22" s="239"/>
      <c r="Z22" s="239"/>
      <c r="AA22" s="242"/>
      <c r="AB22" s="243"/>
      <c r="AG22" s="222"/>
      <c r="AH22" s="2"/>
      <c r="AI22" s="434"/>
      <c r="AJ22" s="785"/>
      <c r="AK22" s="784"/>
      <c r="AL22" s="222"/>
      <c r="AM22" s="17"/>
      <c r="AN22" s="237"/>
      <c r="AO22" s="238"/>
      <c r="AP22" s="238"/>
      <c r="AQ22" s="238"/>
      <c r="AR22" s="239"/>
      <c r="AS22" s="399"/>
      <c r="AT22" s="240"/>
      <c r="AU22" s="241"/>
      <c r="AV22" s="239"/>
      <c r="AW22" s="239"/>
      <c r="AX22" s="239"/>
      <c r="AY22" s="242"/>
      <c r="AZ22" s="243"/>
    </row>
    <row r="23" spans="2:52" s="1" customFormat="1" ht="30" customHeight="1" x14ac:dyDescent="0.25">
      <c r="B23" s="217" t="s">
        <v>188</v>
      </c>
      <c r="C23" s="745" t="s">
        <v>279</v>
      </c>
      <c r="D23" s="1271" t="s">
        <v>261</v>
      </c>
      <c r="E23" s="1271"/>
      <c r="F23" s="1271"/>
      <c r="G23" s="1272"/>
      <c r="H23" s="1273" t="s">
        <v>35</v>
      </c>
      <c r="I23" s="1271"/>
      <c r="J23" s="1274"/>
      <c r="K23" s="218">
        <v>3480</v>
      </c>
      <c r="L23" s="886">
        <v>0</v>
      </c>
      <c r="M23" s="434">
        <f>L23</f>
        <v>0</v>
      </c>
      <c r="N23" s="222">
        <f>K23*M23</f>
        <v>0</v>
      </c>
      <c r="O23" s="17"/>
      <c r="P23" s="237">
        <f>IF(M23&lt;&gt;0,"*",0)</f>
        <v>0</v>
      </c>
      <c r="Q23" s="238"/>
      <c r="R23" s="238"/>
      <c r="S23" s="238"/>
      <c r="T23" s="239"/>
      <c r="U23" s="399"/>
      <c r="V23" s="240"/>
      <c r="W23" s="241"/>
      <c r="X23" s="239"/>
      <c r="Y23" s="239"/>
      <c r="Z23" s="239"/>
      <c r="AA23" s="244">
        <f>M23/2</f>
        <v>0</v>
      </c>
      <c r="AB23" s="243">
        <f>M23/3</f>
        <v>0</v>
      </c>
      <c r="AG23" s="222">
        <v>3480</v>
      </c>
      <c r="AH23" s="689">
        <v>0</v>
      </c>
      <c r="AI23" s="434">
        <f>AH23</f>
        <v>0</v>
      </c>
      <c r="AJ23" s="785">
        <f>AG23*AI23</f>
        <v>0</v>
      </c>
      <c r="AK23" s="784" t="str">
        <f>IF(C23="1.1","02.3.68.1",IF(C23="1.2","02.3.68.2",IF(C23="1.5","02.3.68.5",IF(C23="3.1","02.3.61.1",))))</f>
        <v>02.3.61.1</v>
      </c>
      <c r="AL23" s="222">
        <f>AJ23-N23</f>
        <v>0</v>
      </c>
      <c r="AM23" s="17"/>
      <c r="AN23" s="237">
        <f>IF(AI23&lt;&gt;0,"*",0)</f>
        <v>0</v>
      </c>
      <c r="AO23" s="238"/>
      <c r="AP23" s="238"/>
      <c r="AQ23" s="238"/>
      <c r="AR23" s="239"/>
      <c r="AS23" s="399"/>
      <c r="AT23" s="240"/>
      <c r="AU23" s="241"/>
      <c r="AV23" s="239"/>
      <c r="AW23" s="239"/>
      <c r="AX23" s="239"/>
      <c r="AY23" s="244">
        <f>AI23/2</f>
        <v>0</v>
      </c>
      <c r="AZ23" s="243">
        <f>AI23/3</f>
        <v>0</v>
      </c>
    </row>
    <row r="24" spans="2:52" s="1" customFormat="1" ht="20.25" hidden="1" customHeight="1" x14ac:dyDescent="0.25">
      <c r="B24" s="217"/>
      <c r="C24" s="876"/>
      <c r="D24" s="876"/>
      <c r="E24" s="876"/>
      <c r="F24" s="876"/>
      <c r="G24" s="214"/>
      <c r="H24" s="213"/>
      <c r="I24" s="214"/>
      <c r="J24" s="588"/>
      <c r="K24" s="218"/>
      <c r="L24" s="880"/>
      <c r="M24" s="435"/>
      <c r="N24" s="222"/>
      <c r="O24" s="17"/>
      <c r="P24" s="237"/>
      <c r="Q24" s="238"/>
      <c r="R24" s="238"/>
      <c r="S24" s="238"/>
      <c r="T24" s="239"/>
      <c r="U24" s="399"/>
      <c r="V24" s="240"/>
      <c r="W24" s="241"/>
      <c r="X24" s="239"/>
      <c r="Y24" s="239"/>
      <c r="Z24" s="239"/>
      <c r="AA24" s="244"/>
      <c r="AB24" s="243"/>
      <c r="AG24" s="222"/>
      <c r="AH24" s="2"/>
      <c r="AI24" s="435"/>
      <c r="AJ24" s="785"/>
      <c r="AK24" s="784"/>
      <c r="AL24" s="222"/>
      <c r="AM24" s="17"/>
      <c r="AN24" s="237"/>
      <c r="AO24" s="238"/>
      <c r="AP24" s="238"/>
      <c r="AQ24" s="238"/>
      <c r="AR24" s="239"/>
      <c r="AS24" s="399"/>
      <c r="AT24" s="240"/>
      <c r="AU24" s="241"/>
      <c r="AV24" s="239"/>
      <c r="AW24" s="239"/>
      <c r="AX24" s="239"/>
      <c r="AY24" s="244"/>
      <c r="AZ24" s="243"/>
    </row>
    <row r="25" spans="2:52" s="1" customFormat="1" ht="30" customHeight="1" x14ac:dyDescent="0.25">
      <c r="B25" s="217" t="s">
        <v>189</v>
      </c>
      <c r="C25" s="418" t="s">
        <v>104</v>
      </c>
      <c r="D25" s="1271" t="s">
        <v>265</v>
      </c>
      <c r="E25" s="1271"/>
      <c r="F25" s="1271"/>
      <c r="G25" s="1272"/>
      <c r="H25" s="1273" t="s">
        <v>40</v>
      </c>
      <c r="I25" s="1271"/>
      <c r="J25" s="1274"/>
      <c r="K25" s="218">
        <v>1360</v>
      </c>
      <c r="L25" s="886">
        <v>0</v>
      </c>
      <c r="M25" s="436">
        <f>IF(L25=1,0,L25)</f>
        <v>0</v>
      </c>
      <c r="N25" s="222">
        <f>K25*M25</f>
        <v>0</v>
      </c>
      <c r="O25" s="17"/>
      <c r="P25" s="237">
        <f>IF(M25&lt;&gt;0,"*",0)</f>
        <v>0</v>
      </c>
      <c r="Q25" s="238"/>
      <c r="R25" s="238"/>
      <c r="S25" s="238"/>
      <c r="T25" s="239"/>
      <c r="U25" s="399"/>
      <c r="V25" s="240"/>
      <c r="W25" s="241"/>
      <c r="X25" s="239"/>
      <c r="Y25" s="239"/>
      <c r="Z25" s="239"/>
      <c r="AA25" s="244">
        <f>M25/2</f>
        <v>0</v>
      </c>
      <c r="AB25" s="243">
        <f>M25/3</f>
        <v>0</v>
      </c>
      <c r="AG25" s="222">
        <v>1360</v>
      </c>
      <c r="AH25" s="689">
        <v>0</v>
      </c>
      <c r="AI25" s="436">
        <f>IF(AH25=1,0,AH25)</f>
        <v>0</v>
      </c>
      <c r="AJ25" s="785">
        <f>AG25*AI25</f>
        <v>0</v>
      </c>
      <c r="AK25" s="784" t="str">
        <f>IF(C25="1.1","02.3.68.1",IF(C25="1.2","02.3.68.2",IF(C25="1.5","02.3.68.5",IF(C25="3.1","02.3.61.1",))))</f>
        <v>02.3.68.2</v>
      </c>
      <c r="AL25" s="222">
        <f>AJ25-N25</f>
        <v>0</v>
      </c>
      <c r="AM25" s="17"/>
      <c r="AN25" s="237">
        <f>IF(AI25&lt;&gt;0,"*",0)</f>
        <v>0</v>
      </c>
      <c r="AO25" s="238"/>
      <c r="AP25" s="238"/>
      <c r="AQ25" s="238"/>
      <c r="AR25" s="239"/>
      <c r="AS25" s="399"/>
      <c r="AT25" s="240"/>
      <c r="AU25" s="241"/>
      <c r="AV25" s="239"/>
      <c r="AW25" s="239"/>
      <c r="AX25" s="239"/>
      <c r="AY25" s="244">
        <f>AI25/2</f>
        <v>0</v>
      </c>
      <c r="AZ25" s="243">
        <f>AI25/3</f>
        <v>0</v>
      </c>
    </row>
    <row r="26" spans="2:52" s="1" customFormat="1" ht="30" hidden="1" customHeight="1" x14ac:dyDescent="0.25">
      <c r="B26" s="217"/>
      <c r="C26" s="876"/>
      <c r="D26" s="876"/>
      <c r="E26" s="876"/>
      <c r="F26" s="876"/>
      <c r="G26" s="214"/>
      <c r="H26" s="213"/>
      <c r="I26" s="214"/>
      <c r="J26" s="588"/>
      <c r="K26" s="218"/>
      <c r="L26" s="880"/>
      <c r="M26" s="434"/>
      <c r="N26" s="222"/>
      <c r="O26" s="17"/>
      <c r="P26" s="237"/>
      <c r="Q26" s="238"/>
      <c r="R26" s="238"/>
      <c r="S26" s="238"/>
      <c r="T26" s="239"/>
      <c r="U26" s="399"/>
      <c r="V26" s="240"/>
      <c r="W26" s="241"/>
      <c r="X26" s="239"/>
      <c r="Y26" s="239"/>
      <c r="Z26" s="239"/>
      <c r="AA26" s="244"/>
      <c r="AB26" s="243"/>
      <c r="AG26" s="222"/>
      <c r="AH26" s="2"/>
      <c r="AI26" s="434"/>
      <c r="AJ26" s="785"/>
      <c r="AK26" s="784"/>
      <c r="AL26" s="222"/>
      <c r="AM26" s="17"/>
      <c r="AN26" s="237"/>
      <c r="AO26" s="238"/>
      <c r="AP26" s="238"/>
      <c r="AQ26" s="238"/>
      <c r="AR26" s="239"/>
      <c r="AS26" s="399"/>
      <c r="AT26" s="240"/>
      <c r="AU26" s="241"/>
      <c r="AV26" s="239"/>
      <c r="AW26" s="239"/>
      <c r="AX26" s="239"/>
      <c r="AY26" s="244"/>
      <c r="AZ26" s="243"/>
    </row>
    <row r="27" spans="2:52" s="1" customFormat="1" ht="30" customHeight="1" x14ac:dyDescent="0.25">
      <c r="B27" s="217" t="s">
        <v>190</v>
      </c>
      <c r="C27" s="418" t="s">
        <v>104</v>
      </c>
      <c r="D27" s="1271" t="s">
        <v>191</v>
      </c>
      <c r="E27" s="1271"/>
      <c r="F27" s="1271"/>
      <c r="G27" s="1272"/>
      <c r="H27" s="1273" t="s">
        <v>163</v>
      </c>
      <c r="I27" s="1271"/>
      <c r="J27" s="1274"/>
      <c r="K27" s="218">
        <v>8456</v>
      </c>
      <c r="L27" s="886">
        <v>0</v>
      </c>
      <c r="M27" s="434">
        <f>L27</f>
        <v>0</v>
      </c>
      <c r="N27" s="222">
        <f>K27*M27</f>
        <v>0</v>
      </c>
      <c r="O27" s="17"/>
      <c r="P27" s="237">
        <f>M27*3</f>
        <v>0</v>
      </c>
      <c r="Q27" s="238"/>
      <c r="R27" s="238"/>
      <c r="S27" s="238"/>
      <c r="T27" s="239"/>
      <c r="U27" s="399"/>
      <c r="V27" s="240"/>
      <c r="W27" s="241"/>
      <c r="X27" s="239"/>
      <c r="Y27" s="239"/>
      <c r="Z27" s="239"/>
      <c r="AA27" s="244">
        <f>P27</f>
        <v>0</v>
      </c>
      <c r="AB27" s="243">
        <f>P27/2</f>
        <v>0</v>
      </c>
      <c r="AG27" s="222">
        <v>8456</v>
      </c>
      <c r="AH27" s="689">
        <v>0</v>
      </c>
      <c r="AI27" s="434">
        <f>AH27</f>
        <v>0</v>
      </c>
      <c r="AJ27" s="785">
        <f>AG27*AI27</f>
        <v>0</v>
      </c>
      <c r="AK27" s="784" t="str">
        <f>IF(C27="1.1","02.3.68.1",IF(C27="1.2","02.3.68.2",IF(C27="1.5","02.3.68.5",IF(C27="3.1","02.3.61.1",))))</f>
        <v>02.3.68.2</v>
      </c>
      <c r="AL27" s="222">
        <f>AJ27-N27</f>
        <v>0</v>
      </c>
      <c r="AM27" s="17"/>
      <c r="AN27" s="237">
        <f>AI27*3</f>
        <v>0</v>
      </c>
      <c r="AO27" s="238"/>
      <c r="AP27" s="238"/>
      <c r="AQ27" s="238"/>
      <c r="AR27" s="239"/>
      <c r="AS27" s="399"/>
      <c r="AT27" s="240"/>
      <c r="AU27" s="241"/>
      <c r="AV27" s="239"/>
      <c r="AW27" s="239"/>
      <c r="AX27" s="239"/>
      <c r="AY27" s="244">
        <f>AN27</f>
        <v>0</v>
      </c>
      <c r="AZ27" s="243">
        <f>AN27/2</f>
        <v>0</v>
      </c>
    </row>
    <row r="28" spans="2:52" s="1" customFormat="1" ht="30" hidden="1" customHeight="1" x14ac:dyDescent="0.25">
      <c r="B28" s="217"/>
      <c r="C28" s="876"/>
      <c r="D28" s="876"/>
      <c r="E28" s="876"/>
      <c r="F28" s="876"/>
      <c r="G28" s="214"/>
      <c r="H28" s="213"/>
      <c r="I28" s="214"/>
      <c r="J28" s="588"/>
      <c r="K28" s="218"/>
      <c r="L28" s="880"/>
      <c r="M28" s="434"/>
      <c r="N28" s="222"/>
      <c r="O28" s="17"/>
      <c r="P28" s="237"/>
      <c r="Q28" s="238"/>
      <c r="R28" s="238"/>
      <c r="S28" s="238"/>
      <c r="T28" s="239"/>
      <c r="U28" s="399"/>
      <c r="V28" s="240"/>
      <c r="W28" s="241"/>
      <c r="X28" s="239"/>
      <c r="Y28" s="239"/>
      <c r="Z28" s="239"/>
      <c r="AA28" s="244"/>
      <c r="AB28" s="243"/>
      <c r="AG28" s="222"/>
      <c r="AH28" s="2"/>
      <c r="AI28" s="434"/>
      <c r="AJ28" s="785"/>
      <c r="AK28" s="784"/>
      <c r="AL28" s="222"/>
      <c r="AM28" s="17"/>
      <c r="AN28" s="237"/>
      <c r="AO28" s="238"/>
      <c r="AP28" s="238"/>
      <c r="AQ28" s="238"/>
      <c r="AR28" s="239"/>
      <c r="AS28" s="399"/>
      <c r="AT28" s="240"/>
      <c r="AU28" s="241"/>
      <c r="AV28" s="239"/>
      <c r="AW28" s="239"/>
      <c r="AX28" s="239"/>
      <c r="AY28" s="244"/>
      <c r="AZ28" s="243"/>
    </row>
    <row r="29" spans="2:52" s="1" customFormat="1" ht="42.75" customHeight="1" x14ac:dyDescent="0.25">
      <c r="B29" s="217" t="s">
        <v>192</v>
      </c>
      <c r="C29" s="418" t="s">
        <v>104</v>
      </c>
      <c r="D29" s="1271" t="s">
        <v>193</v>
      </c>
      <c r="E29" s="1271"/>
      <c r="F29" s="1271"/>
      <c r="G29" s="1272"/>
      <c r="H29" s="1273" t="s">
        <v>122</v>
      </c>
      <c r="I29" s="1271"/>
      <c r="J29" s="1274"/>
      <c r="K29" s="218">
        <v>9010</v>
      </c>
      <c r="L29" s="886">
        <v>0</v>
      </c>
      <c r="M29" s="434">
        <f>L29</f>
        <v>0</v>
      </c>
      <c r="N29" s="222">
        <f>K29*M29</f>
        <v>0</v>
      </c>
      <c r="O29" s="17"/>
      <c r="P29" s="237">
        <f>2*M29</f>
        <v>0</v>
      </c>
      <c r="Q29" s="238"/>
      <c r="R29" s="238"/>
      <c r="S29" s="238"/>
      <c r="T29" s="239"/>
      <c r="U29" s="399"/>
      <c r="V29" s="240"/>
      <c r="W29" s="241"/>
      <c r="X29" s="239"/>
      <c r="Y29" s="239"/>
      <c r="Z29" s="239"/>
      <c r="AA29" s="244">
        <f t="shared" ref="AA29" si="1">P29</f>
        <v>0</v>
      </c>
      <c r="AB29" s="243">
        <f>P29/2</f>
        <v>0</v>
      </c>
      <c r="AG29" s="222">
        <v>9010</v>
      </c>
      <c r="AH29" s="689">
        <v>0</v>
      </c>
      <c r="AI29" s="434">
        <f>AH29</f>
        <v>0</v>
      </c>
      <c r="AJ29" s="785">
        <f>AG29*AI29</f>
        <v>0</v>
      </c>
      <c r="AK29" s="784" t="str">
        <f>IF(C29="1.1","02.3.68.1",IF(C29="1.2","02.3.68.2",IF(C29="1.5","02.3.68.5",IF(C29="3.1","02.3.61.1",))))</f>
        <v>02.3.68.2</v>
      </c>
      <c r="AL29" s="222">
        <f>AJ29-N29</f>
        <v>0</v>
      </c>
      <c r="AM29" s="17"/>
      <c r="AN29" s="237">
        <f>2*AI29</f>
        <v>0</v>
      </c>
      <c r="AO29" s="238"/>
      <c r="AP29" s="238"/>
      <c r="AQ29" s="238"/>
      <c r="AR29" s="239"/>
      <c r="AS29" s="399"/>
      <c r="AT29" s="240"/>
      <c r="AU29" s="241"/>
      <c r="AV29" s="239"/>
      <c r="AW29" s="239"/>
      <c r="AX29" s="239"/>
      <c r="AY29" s="244">
        <f t="shared" ref="AY29" si="2">AN29</f>
        <v>0</v>
      </c>
      <c r="AZ29" s="243">
        <f>AN29/2</f>
        <v>0</v>
      </c>
    </row>
    <row r="30" spans="2:52" s="1" customFormat="1" ht="30" hidden="1" customHeight="1" x14ac:dyDescent="0.25">
      <c r="B30" s="217"/>
      <c r="C30" s="876"/>
      <c r="D30" s="876"/>
      <c r="E30" s="876"/>
      <c r="F30" s="876"/>
      <c r="G30" s="214"/>
      <c r="H30" s="213"/>
      <c r="I30" s="214"/>
      <c r="J30" s="588"/>
      <c r="K30" s="218"/>
      <c r="L30" s="880"/>
      <c r="M30" s="434"/>
      <c r="N30" s="222"/>
      <c r="O30" s="17"/>
      <c r="P30" s="237"/>
      <c r="Q30" s="238"/>
      <c r="R30" s="238"/>
      <c r="S30" s="238"/>
      <c r="T30" s="239"/>
      <c r="U30" s="399"/>
      <c r="V30" s="240"/>
      <c r="W30" s="241"/>
      <c r="X30" s="239"/>
      <c r="Y30" s="239"/>
      <c r="Z30" s="239"/>
      <c r="AA30" s="244"/>
      <c r="AB30" s="243"/>
      <c r="AG30" s="222"/>
      <c r="AH30" s="2"/>
      <c r="AI30" s="434"/>
      <c r="AJ30" s="785"/>
      <c r="AK30" s="784"/>
      <c r="AL30" s="222"/>
      <c r="AM30" s="17"/>
      <c r="AN30" s="237"/>
      <c r="AO30" s="238"/>
      <c r="AP30" s="238"/>
      <c r="AQ30" s="238"/>
      <c r="AR30" s="239"/>
      <c r="AS30" s="399"/>
      <c r="AT30" s="240"/>
      <c r="AU30" s="241"/>
      <c r="AV30" s="239"/>
      <c r="AW30" s="239"/>
      <c r="AX30" s="239"/>
      <c r="AY30" s="244"/>
      <c r="AZ30" s="243"/>
    </row>
    <row r="31" spans="2:52" s="1" customFormat="1" ht="42.75" customHeight="1" x14ac:dyDescent="0.25">
      <c r="B31" s="217" t="s">
        <v>194</v>
      </c>
      <c r="C31" s="418" t="s">
        <v>104</v>
      </c>
      <c r="D31" s="1271" t="s">
        <v>195</v>
      </c>
      <c r="E31" s="1271"/>
      <c r="F31" s="1271"/>
      <c r="G31" s="1272"/>
      <c r="H31" s="1273" t="s">
        <v>125</v>
      </c>
      <c r="I31" s="1271"/>
      <c r="J31" s="1274"/>
      <c r="K31" s="218">
        <v>8150</v>
      </c>
      <c r="L31" s="886">
        <v>0</v>
      </c>
      <c r="M31" s="434">
        <f>L31</f>
        <v>0</v>
      </c>
      <c r="N31" s="222">
        <f>K31*M31</f>
        <v>0</v>
      </c>
      <c r="O31" s="17"/>
      <c r="P31" s="237">
        <f>2*M31</f>
        <v>0</v>
      </c>
      <c r="Q31" s="238"/>
      <c r="R31" s="238"/>
      <c r="S31" s="238"/>
      <c r="T31" s="239"/>
      <c r="U31" s="399"/>
      <c r="V31" s="240"/>
      <c r="W31" s="241"/>
      <c r="X31" s="239"/>
      <c r="Y31" s="239"/>
      <c r="Z31" s="239"/>
      <c r="AA31" s="244">
        <f>P31</f>
        <v>0</v>
      </c>
      <c r="AB31" s="243">
        <f>AA31/2</f>
        <v>0</v>
      </c>
      <c r="AG31" s="222">
        <v>8150</v>
      </c>
      <c r="AH31" s="689">
        <v>0</v>
      </c>
      <c r="AI31" s="434">
        <f>AH31</f>
        <v>0</v>
      </c>
      <c r="AJ31" s="785">
        <f>AG31*AI31</f>
        <v>0</v>
      </c>
      <c r="AK31" s="784" t="str">
        <f>IF(C31="1.1","02.3.68.1",IF(C31="1.2","02.3.68.2",IF(C31="1.5","02.3.68.5",IF(C31="3.1","02.3.61.1",))))</f>
        <v>02.3.68.2</v>
      </c>
      <c r="AL31" s="222">
        <f>AJ31-N31</f>
        <v>0</v>
      </c>
      <c r="AM31" s="17"/>
      <c r="AN31" s="237">
        <f>2*AI31</f>
        <v>0</v>
      </c>
      <c r="AO31" s="238"/>
      <c r="AP31" s="238"/>
      <c r="AQ31" s="238"/>
      <c r="AR31" s="239"/>
      <c r="AS31" s="399"/>
      <c r="AT31" s="240"/>
      <c r="AU31" s="241"/>
      <c r="AV31" s="239"/>
      <c r="AW31" s="239"/>
      <c r="AX31" s="239"/>
      <c r="AY31" s="244">
        <f>AN31</f>
        <v>0</v>
      </c>
      <c r="AZ31" s="243">
        <f>AY31/2</f>
        <v>0</v>
      </c>
    </row>
    <row r="32" spans="2:52" s="1" customFormat="1" ht="30" hidden="1" customHeight="1" x14ac:dyDescent="0.25">
      <c r="B32" s="217"/>
      <c r="C32" s="876"/>
      <c r="D32" s="876"/>
      <c r="E32" s="876"/>
      <c r="F32" s="876"/>
      <c r="G32" s="214"/>
      <c r="H32" s="213"/>
      <c r="I32" s="214"/>
      <c r="J32" s="588"/>
      <c r="K32" s="218"/>
      <c r="L32" s="880"/>
      <c r="M32" s="434"/>
      <c r="N32" s="222"/>
      <c r="O32" s="17"/>
      <c r="P32" s="237"/>
      <c r="Q32" s="238"/>
      <c r="R32" s="238"/>
      <c r="S32" s="238"/>
      <c r="T32" s="239"/>
      <c r="U32" s="399"/>
      <c r="V32" s="240"/>
      <c r="W32" s="241"/>
      <c r="X32" s="239"/>
      <c r="Y32" s="239"/>
      <c r="Z32" s="239"/>
      <c r="AA32" s="244"/>
      <c r="AB32" s="243"/>
      <c r="AG32" s="222"/>
      <c r="AH32" s="2"/>
      <c r="AI32" s="434"/>
      <c r="AJ32" s="785"/>
      <c r="AK32" s="784"/>
      <c r="AL32" s="222"/>
      <c r="AM32" s="17"/>
      <c r="AN32" s="237"/>
      <c r="AO32" s="238"/>
      <c r="AP32" s="238"/>
      <c r="AQ32" s="238"/>
      <c r="AR32" s="239"/>
      <c r="AS32" s="399"/>
      <c r="AT32" s="240"/>
      <c r="AU32" s="241"/>
      <c r="AV32" s="239"/>
      <c r="AW32" s="239"/>
      <c r="AX32" s="239"/>
      <c r="AY32" s="244"/>
      <c r="AZ32" s="243"/>
    </row>
    <row r="33" spans="2:52" s="1" customFormat="1" ht="42.75" customHeight="1" x14ac:dyDescent="0.25">
      <c r="B33" s="217" t="s">
        <v>196</v>
      </c>
      <c r="C33" s="417" t="s">
        <v>83</v>
      </c>
      <c r="D33" s="1271" t="s">
        <v>197</v>
      </c>
      <c r="E33" s="1271"/>
      <c r="F33" s="1271"/>
      <c r="G33" s="1272"/>
      <c r="H33" s="1273" t="s">
        <v>81</v>
      </c>
      <c r="I33" s="1271"/>
      <c r="J33" s="1274"/>
      <c r="K33" s="218">
        <v>11030</v>
      </c>
      <c r="L33" s="886">
        <v>0</v>
      </c>
      <c r="M33" s="434">
        <f>L33</f>
        <v>0</v>
      </c>
      <c r="N33" s="222">
        <f>K33*M33</f>
        <v>0</v>
      </c>
      <c r="O33" s="17"/>
      <c r="P33" s="237">
        <f>M33</f>
        <v>0</v>
      </c>
      <c r="Q33" s="238"/>
      <c r="R33" s="238"/>
      <c r="S33" s="238"/>
      <c r="T33" s="239"/>
      <c r="U33" s="399"/>
      <c r="V33" s="240"/>
      <c r="W33" s="241"/>
      <c r="X33" s="239"/>
      <c r="Y33" s="239"/>
      <c r="Z33" s="239"/>
      <c r="AA33" s="244">
        <f t="shared" ref="AA33" si="3">P33</f>
        <v>0</v>
      </c>
      <c r="AB33" s="243">
        <f>P33</f>
        <v>0</v>
      </c>
      <c r="AG33" s="222">
        <v>11030</v>
      </c>
      <c r="AH33" s="689">
        <v>0</v>
      </c>
      <c r="AI33" s="434">
        <f>AH33</f>
        <v>0</v>
      </c>
      <c r="AJ33" s="785">
        <f>AG33*AI33</f>
        <v>0</v>
      </c>
      <c r="AK33" s="784" t="str">
        <f>IF(C33="1.1","02.3.68.1",IF(C33="1.2","02.3.68.2",IF(C33="1.5","02.3.68.5",IF(C33="3.1","02.3.61.1",))))</f>
        <v>02.3.68.5</v>
      </c>
      <c r="AL33" s="222">
        <f>AJ33-N33</f>
        <v>0</v>
      </c>
      <c r="AM33" s="17"/>
      <c r="AN33" s="237">
        <f>AI33</f>
        <v>0</v>
      </c>
      <c r="AO33" s="238"/>
      <c r="AP33" s="238"/>
      <c r="AQ33" s="238"/>
      <c r="AR33" s="239"/>
      <c r="AS33" s="399"/>
      <c r="AT33" s="240"/>
      <c r="AU33" s="241"/>
      <c r="AV33" s="239"/>
      <c r="AW33" s="239"/>
      <c r="AX33" s="239"/>
      <c r="AY33" s="244">
        <f t="shared" ref="AY33" si="4">AN33</f>
        <v>0</v>
      </c>
      <c r="AZ33" s="243">
        <f>AN33</f>
        <v>0</v>
      </c>
    </row>
    <row r="34" spans="2:52" s="1" customFormat="1" ht="30" hidden="1" customHeight="1" x14ac:dyDescent="0.25">
      <c r="B34" s="217"/>
      <c r="C34" s="876"/>
      <c r="D34" s="876"/>
      <c r="E34" s="876"/>
      <c r="F34" s="876"/>
      <c r="G34" s="214"/>
      <c r="H34" s="213"/>
      <c r="I34" s="214"/>
      <c r="J34" s="588"/>
      <c r="K34" s="218"/>
      <c r="L34" s="880"/>
      <c r="M34" s="434"/>
      <c r="N34" s="222"/>
      <c r="O34" s="17"/>
      <c r="P34" s="237"/>
      <c r="Q34" s="238"/>
      <c r="R34" s="238"/>
      <c r="S34" s="238"/>
      <c r="T34" s="239"/>
      <c r="U34" s="399"/>
      <c r="V34" s="240"/>
      <c r="W34" s="241"/>
      <c r="X34" s="239"/>
      <c r="Y34" s="239"/>
      <c r="Z34" s="239"/>
      <c r="AA34" s="244"/>
      <c r="AB34" s="243"/>
      <c r="AG34" s="222"/>
      <c r="AH34" s="2"/>
      <c r="AI34" s="434"/>
      <c r="AJ34" s="785"/>
      <c r="AK34" s="784"/>
      <c r="AL34" s="222"/>
      <c r="AM34" s="17"/>
      <c r="AN34" s="237"/>
      <c r="AO34" s="238"/>
      <c r="AP34" s="238"/>
      <c r="AQ34" s="238"/>
      <c r="AR34" s="239"/>
      <c r="AS34" s="399"/>
      <c r="AT34" s="240"/>
      <c r="AU34" s="241"/>
      <c r="AV34" s="239"/>
      <c r="AW34" s="239"/>
      <c r="AX34" s="239"/>
      <c r="AY34" s="244"/>
      <c r="AZ34" s="243"/>
    </row>
    <row r="35" spans="2:52" s="1" customFormat="1" ht="42.75" customHeight="1" x14ac:dyDescent="0.25">
      <c r="B35" s="217" t="s">
        <v>198</v>
      </c>
      <c r="C35" s="418" t="s">
        <v>104</v>
      </c>
      <c r="D35" s="1271" t="s">
        <v>199</v>
      </c>
      <c r="E35" s="1271"/>
      <c r="F35" s="1271"/>
      <c r="G35" s="1272"/>
      <c r="H35" s="1273" t="s">
        <v>78</v>
      </c>
      <c r="I35" s="1271"/>
      <c r="J35" s="1274"/>
      <c r="K35" s="218">
        <v>5637</v>
      </c>
      <c r="L35" s="886">
        <v>0</v>
      </c>
      <c r="M35" s="434">
        <f>L35</f>
        <v>0</v>
      </c>
      <c r="N35" s="222">
        <f>K35*M35</f>
        <v>0</v>
      </c>
      <c r="O35" s="17"/>
      <c r="P35" s="237">
        <f>2*M35</f>
        <v>0</v>
      </c>
      <c r="Q35" s="238"/>
      <c r="R35" s="238"/>
      <c r="S35" s="238"/>
      <c r="T35" s="239"/>
      <c r="U35" s="399"/>
      <c r="V35" s="240"/>
      <c r="W35" s="241"/>
      <c r="X35" s="239"/>
      <c r="Y35" s="239"/>
      <c r="Z35" s="239"/>
      <c r="AA35" s="244">
        <f>P35/2</f>
        <v>0</v>
      </c>
      <c r="AB35" s="243">
        <f>P35/4</f>
        <v>0</v>
      </c>
      <c r="AG35" s="222">
        <v>5637</v>
      </c>
      <c r="AH35" s="689">
        <v>0</v>
      </c>
      <c r="AI35" s="434">
        <f>AH35</f>
        <v>0</v>
      </c>
      <c r="AJ35" s="785">
        <f>AG35*AI35</f>
        <v>0</v>
      </c>
      <c r="AK35" s="784" t="str">
        <f>IF(C35="1.1","02.3.68.1",IF(C35="1.2","02.3.68.2",IF(C35="1.5","02.3.68.5",IF(C35="3.1","02.3.61.1",))))</f>
        <v>02.3.68.2</v>
      </c>
      <c r="AL35" s="222">
        <f>AJ35-N35</f>
        <v>0</v>
      </c>
      <c r="AM35" s="17"/>
      <c r="AN35" s="237">
        <f>2*AI35</f>
        <v>0</v>
      </c>
      <c r="AO35" s="238"/>
      <c r="AP35" s="238"/>
      <c r="AQ35" s="238"/>
      <c r="AR35" s="239"/>
      <c r="AS35" s="399"/>
      <c r="AT35" s="240"/>
      <c r="AU35" s="241"/>
      <c r="AV35" s="239"/>
      <c r="AW35" s="239"/>
      <c r="AX35" s="239"/>
      <c r="AY35" s="244">
        <f>AN35/2</f>
        <v>0</v>
      </c>
      <c r="AZ35" s="243">
        <f>AN35/4</f>
        <v>0</v>
      </c>
    </row>
    <row r="36" spans="2:52" s="1" customFormat="1" ht="30" hidden="1" customHeight="1" x14ac:dyDescent="0.25">
      <c r="B36" s="217"/>
      <c r="C36" s="876"/>
      <c r="D36" s="876"/>
      <c r="E36" s="876"/>
      <c r="F36" s="876"/>
      <c r="G36" s="214"/>
      <c r="H36" s="213"/>
      <c r="I36" s="214"/>
      <c r="J36" s="588"/>
      <c r="K36" s="218"/>
      <c r="L36" s="880"/>
      <c r="M36" s="434"/>
      <c r="N36" s="222"/>
      <c r="O36" s="17"/>
      <c r="P36" s="237"/>
      <c r="Q36" s="238"/>
      <c r="R36" s="238"/>
      <c r="S36" s="238"/>
      <c r="T36" s="239"/>
      <c r="U36" s="399"/>
      <c r="V36" s="240"/>
      <c r="W36" s="241"/>
      <c r="X36" s="239"/>
      <c r="Y36" s="239"/>
      <c r="Z36" s="239"/>
      <c r="AA36" s="244"/>
      <c r="AB36" s="243"/>
      <c r="AG36" s="222"/>
      <c r="AH36" s="2"/>
      <c r="AI36" s="434"/>
      <c r="AJ36" s="785"/>
      <c r="AK36" s="784"/>
      <c r="AL36" s="222"/>
      <c r="AM36" s="17"/>
      <c r="AN36" s="237"/>
      <c r="AO36" s="238"/>
      <c r="AP36" s="238"/>
      <c r="AQ36" s="238"/>
      <c r="AR36" s="239"/>
      <c r="AS36" s="399"/>
      <c r="AT36" s="240"/>
      <c r="AU36" s="241"/>
      <c r="AV36" s="239"/>
      <c r="AW36" s="239"/>
      <c r="AX36" s="239"/>
      <c r="AY36" s="244"/>
      <c r="AZ36" s="243"/>
    </row>
    <row r="37" spans="2:52" s="1" customFormat="1" ht="30" customHeight="1" x14ac:dyDescent="0.25">
      <c r="B37" s="217" t="s">
        <v>200</v>
      </c>
      <c r="C37" s="418" t="s">
        <v>104</v>
      </c>
      <c r="D37" s="1271" t="s">
        <v>201</v>
      </c>
      <c r="E37" s="1271"/>
      <c r="F37" s="1271"/>
      <c r="G37" s="1272"/>
      <c r="H37" s="1273" t="s">
        <v>202</v>
      </c>
      <c r="I37" s="1271"/>
      <c r="J37" s="1274"/>
      <c r="K37" s="218">
        <v>31191</v>
      </c>
      <c r="L37" s="886">
        <v>0</v>
      </c>
      <c r="M37" s="434">
        <f>L37</f>
        <v>0</v>
      </c>
      <c r="N37" s="222">
        <f>K37*M37</f>
        <v>0</v>
      </c>
      <c r="O37" s="17"/>
      <c r="P37" s="237"/>
      <c r="Q37" s="238"/>
      <c r="R37" s="409">
        <f>M37</f>
        <v>0</v>
      </c>
      <c r="S37" s="238"/>
      <c r="T37" s="239"/>
      <c r="U37" s="399"/>
      <c r="V37" s="240"/>
      <c r="W37" s="241">
        <f>IF($M37&lt;&gt;0,"X",0)</f>
        <v>0</v>
      </c>
      <c r="X37" s="239">
        <f>IF($M37&lt;&gt;0,"XXX",0)</f>
        <v>0</v>
      </c>
      <c r="Y37" s="239">
        <f>IF($M37&lt;&gt;0,"XXX",0)</f>
        <v>0</v>
      </c>
      <c r="Z37" s="239">
        <f>IF($M37&lt;&gt;0,"XXX",0)</f>
        <v>0</v>
      </c>
      <c r="AA37" s="244"/>
      <c r="AB37" s="243"/>
      <c r="AG37" s="222">
        <v>31191</v>
      </c>
      <c r="AH37" s="689">
        <v>0</v>
      </c>
      <c r="AI37" s="434">
        <f>AH37</f>
        <v>0</v>
      </c>
      <c r="AJ37" s="785">
        <f>AG37*AI37</f>
        <v>0</v>
      </c>
      <c r="AK37" s="784" t="str">
        <f>IF(C37="1.1","02.3.68.1",IF(C37="1.2","02.3.68.2",IF(C37="1.5","02.3.68.5",IF(C37="3.1","02.3.61.1",))))</f>
        <v>02.3.68.2</v>
      </c>
      <c r="AL37" s="222">
        <f>AJ37-N37</f>
        <v>0</v>
      </c>
      <c r="AM37" s="17"/>
      <c r="AN37" s="237"/>
      <c r="AO37" s="238"/>
      <c r="AP37" s="409">
        <f>AI37</f>
        <v>0</v>
      </c>
      <c r="AQ37" s="238"/>
      <c r="AR37" s="239"/>
      <c r="AS37" s="399"/>
      <c r="AT37" s="240"/>
      <c r="AU37" s="241">
        <f>IF(AI37&lt;&gt;0,"X",0)</f>
        <v>0</v>
      </c>
      <c r="AV37" s="239">
        <f>IF(AI37&lt;&gt;0,"XXX",0)</f>
        <v>0</v>
      </c>
      <c r="AW37" s="239">
        <f>IF(AI37&lt;&gt;0,"XXX",0)</f>
        <v>0</v>
      </c>
      <c r="AX37" s="239">
        <f>IF(AI37&lt;&gt;0,"XXX",0)</f>
        <v>0</v>
      </c>
      <c r="AY37" s="244"/>
      <c r="AZ37" s="243"/>
    </row>
    <row r="38" spans="2:52" s="1" customFormat="1" ht="30" hidden="1" customHeight="1" x14ac:dyDescent="0.25">
      <c r="B38" s="217"/>
      <c r="C38" s="876"/>
      <c r="D38" s="876"/>
      <c r="E38" s="876"/>
      <c r="F38" s="876"/>
      <c r="G38" s="214"/>
      <c r="H38" s="213"/>
      <c r="I38" s="214"/>
      <c r="J38" s="588"/>
      <c r="K38" s="218"/>
      <c r="L38" s="880"/>
      <c r="M38" s="434"/>
      <c r="N38" s="222"/>
      <c r="O38" s="17"/>
      <c r="P38" s="237"/>
      <c r="Q38" s="238"/>
      <c r="R38" s="238"/>
      <c r="S38" s="238"/>
      <c r="T38" s="239"/>
      <c r="U38" s="399"/>
      <c r="V38" s="240"/>
      <c r="W38" s="241"/>
      <c r="X38" s="239"/>
      <c r="Y38" s="239"/>
      <c r="Z38" s="239"/>
      <c r="AA38" s="244"/>
      <c r="AB38" s="243"/>
      <c r="AG38" s="222"/>
      <c r="AH38" s="2"/>
      <c r="AI38" s="434"/>
      <c r="AJ38" s="785"/>
      <c r="AK38" s="784"/>
      <c r="AL38" s="222"/>
      <c r="AM38" s="17"/>
      <c r="AN38" s="237"/>
      <c r="AO38" s="238"/>
      <c r="AP38" s="238"/>
      <c r="AQ38" s="238"/>
      <c r="AR38" s="239"/>
      <c r="AS38" s="399"/>
      <c r="AT38" s="240"/>
      <c r="AU38" s="241"/>
      <c r="AV38" s="239"/>
      <c r="AW38" s="239"/>
      <c r="AX38" s="239"/>
      <c r="AY38" s="244"/>
      <c r="AZ38" s="243"/>
    </row>
    <row r="39" spans="2:52" s="1" customFormat="1" ht="30" customHeight="1" x14ac:dyDescent="0.25">
      <c r="B39" s="217" t="s">
        <v>203</v>
      </c>
      <c r="C39" s="417" t="s">
        <v>83</v>
      </c>
      <c r="D39" s="1072" t="s">
        <v>248</v>
      </c>
      <c r="E39" s="1073"/>
      <c r="F39" s="1073"/>
      <c r="G39" s="1074"/>
      <c r="H39" s="1273" t="s">
        <v>84</v>
      </c>
      <c r="I39" s="1271"/>
      <c r="J39" s="1274"/>
      <c r="K39" s="218">
        <f>IF(D39="",0,LEFT(RIGHT(D39,8),2)*2000)</f>
        <v>128000</v>
      </c>
      <c r="L39" s="886">
        <v>0</v>
      </c>
      <c r="M39" s="434">
        <f>K39*L39</f>
        <v>0</v>
      </c>
      <c r="N39" s="222">
        <f>K39*L39</f>
        <v>0</v>
      </c>
      <c r="O39" s="17"/>
      <c r="P39" s="237"/>
      <c r="Q39" s="238"/>
      <c r="R39" s="238"/>
      <c r="S39" s="238"/>
      <c r="T39" s="238">
        <f>M39/128000</f>
        <v>0</v>
      </c>
      <c r="U39" s="399"/>
      <c r="V39" s="240"/>
      <c r="W39" s="241">
        <f>IF($M39&lt;&gt;0,"X",0)</f>
        <v>0</v>
      </c>
      <c r="X39" s="239">
        <f>IF($M39&lt;&gt;0,"XXX",0)</f>
        <v>0</v>
      </c>
      <c r="Y39" s="239">
        <f>IF($M39&lt;&gt;0,"XXX",0)</f>
        <v>0</v>
      </c>
      <c r="Z39" s="239">
        <f>IF($M39&lt;&gt;0,"XXX",0)</f>
        <v>0</v>
      </c>
      <c r="AA39" s="244"/>
      <c r="AB39" s="243"/>
      <c r="AG39" s="222">
        <f>IF(D39="",0,LEFT(RIGHT(D39,8),2)*2000)</f>
        <v>128000</v>
      </c>
      <c r="AH39" s="689">
        <v>0</v>
      </c>
      <c r="AI39" s="434">
        <f>AG39*AH39</f>
        <v>0</v>
      </c>
      <c r="AJ39" s="785">
        <f>AG39*AH39</f>
        <v>0</v>
      </c>
      <c r="AK39" s="784" t="str">
        <f>IF(C39="1.1","02.3.68.1",IF(C39="1.2","02.3.68.2",IF(C39="1.5","02.3.68.5",IF(C39="3.1","02.3.61.1",))))</f>
        <v>02.3.68.5</v>
      </c>
      <c r="AL39" s="222">
        <f>AJ39-N39</f>
        <v>0</v>
      </c>
      <c r="AM39" s="17"/>
      <c r="AN39" s="237"/>
      <c r="AO39" s="238"/>
      <c r="AP39" s="238"/>
      <c r="AQ39" s="238"/>
      <c r="AR39" s="238">
        <f>AI39/128000</f>
        <v>0</v>
      </c>
      <c r="AS39" s="399"/>
      <c r="AT39" s="240"/>
      <c r="AU39" s="241">
        <f>IF(AI39&lt;&gt;0,"X",0)</f>
        <v>0</v>
      </c>
      <c r="AV39" s="239">
        <f>IF(AI39&lt;&gt;0,"XXX",0)</f>
        <v>0</v>
      </c>
      <c r="AW39" s="239">
        <f>IF(AI39&lt;&gt;0,"XXX",0)</f>
        <v>0</v>
      </c>
      <c r="AX39" s="239">
        <f>IF(AI39&lt;&gt;0,"XXX",0)</f>
        <v>0</v>
      </c>
      <c r="AY39" s="244"/>
      <c r="AZ39" s="243"/>
    </row>
    <row r="40" spans="2:52" s="1" customFormat="1" ht="30" hidden="1" customHeight="1" x14ac:dyDescent="0.25">
      <c r="B40" s="217"/>
      <c r="C40" s="876"/>
      <c r="D40" s="876"/>
      <c r="E40" s="876"/>
      <c r="F40" s="876"/>
      <c r="G40" s="214"/>
      <c r="H40" s="213"/>
      <c r="I40" s="214"/>
      <c r="J40" s="588"/>
      <c r="K40" s="218"/>
      <c r="L40" s="880"/>
      <c r="M40" s="434"/>
      <c r="N40" s="222"/>
      <c r="O40" s="17"/>
      <c r="P40" s="237"/>
      <c r="Q40" s="238"/>
      <c r="R40" s="238"/>
      <c r="S40" s="238"/>
      <c r="T40" s="239"/>
      <c r="U40" s="399"/>
      <c r="V40" s="240"/>
      <c r="W40" s="241"/>
      <c r="X40" s="239"/>
      <c r="Y40" s="239"/>
      <c r="Z40" s="239"/>
      <c r="AA40" s="244"/>
      <c r="AB40" s="243"/>
      <c r="AG40" s="222"/>
      <c r="AH40" s="2"/>
      <c r="AI40" s="434"/>
      <c r="AJ40" s="785"/>
      <c r="AK40" s="784"/>
      <c r="AL40" s="222"/>
      <c r="AM40" s="17"/>
      <c r="AN40" s="237"/>
      <c r="AO40" s="238"/>
      <c r="AP40" s="238"/>
      <c r="AQ40" s="238"/>
      <c r="AR40" s="239"/>
      <c r="AS40" s="399"/>
      <c r="AT40" s="240"/>
      <c r="AU40" s="241"/>
      <c r="AV40" s="239"/>
      <c r="AW40" s="239"/>
      <c r="AX40" s="239"/>
      <c r="AY40" s="244"/>
      <c r="AZ40" s="243"/>
    </row>
    <row r="41" spans="2:52" s="1" customFormat="1" ht="30" customHeight="1" x14ac:dyDescent="0.25">
      <c r="B41" s="217" t="s">
        <v>204</v>
      </c>
      <c r="C41" s="418" t="s">
        <v>104</v>
      </c>
      <c r="D41" s="1271" t="s">
        <v>205</v>
      </c>
      <c r="E41" s="1271"/>
      <c r="F41" s="1271"/>
      <c r="G41" s="1272"/>
      <c r="H41" s="1273" t="s">
        <v>142</v>
      </c>
      <c r="I41" s="1271"/>
      <c r="J41" s="1274"/>
      <c r="K41" s="218">
        <v>17833</v>
      </c>
      <c r="L41" s="886">
        <v>0</v>
      </c>
      <c r="M41" s="434">
        <f>L41</f>
        <v>0</v>
      </c>
      <c r="N41" s="222">
        <f>K41*M41</f>
        <v>0</v>
      </c>
      <c r="O41" s="17"/>
      <c r="P41" s="237"/>
      <c r="Q41" s="238"/>
      <c r="R41" s="238"/>
      <c r="S41" s="238"/>
      <c r="T41" s="239"/>
      <c r="U41" s="399">
        <f>M41</f>
        <v>0</v>
      </c>
      <c r="V41" s="240"/>
      <c r="W41" s="241">
        <f>IF($M41&lt;&gt;0,"X",0)</f>
        <v>0</v>
      </c>
      <c r="X41" s="239">
        <f>IF($M41&lt;&gt;0,"XXX",0)</f>
        <v>0</v>
      </c>
      <c r="Y41" s="239">
        <f>IF($M41&lt;&gt;0,"XXX",0)</f>
        <v>0</v>
      </c>
      <c r="Z41" s="239">
        <f>IF($M41&lt;&gt;0,"XXX",0)</f>
        <v>0</v>
      </c>
      <c r="AA41" s="244"/>
      <c r="AB41" s="243"/>
      <c r="AG41" s="222">
        <v>17833</v>
      </c>
      <c r="AH41" s="689">
        <v>0</v>
      </c>
      <c r="AI41" s="434">
        <f>AH41</f>
        <v>0</v>
      </c>
      <c r="AJ41" s="785">
        <f>AG41*AI41</f>
        <v>0</v>
      </c>
      <c r="AK41" s="784" t="str">
        <f>IF(C41="1.1","02.3.68.1",IF(C41="1.2","02.3.68.2",IF(C41="1.5","02.3.68.5",IF(C41="3.1","02.3.61.1",))))</f>
        <v>02.3.68.2</v>
      </c>
      <c r="AL41" s="222">
        <f>AJ41-N41</f>
        <v>0</v>
      </c>
      <c r="AM41" s="17"/>
      <c r="AN41" s="237"/>
      <c r="AO41" s="238"/>
      <c r="AP41" s="238"/>
      <c r="AQ41" s="238"/>
      <c r="AR41" s="239"/>
      <c r="AS41" s="399">
        <f>AI41</f>
        <v>0</v>
      </c>
      <c r="AT41" s="240"/>
      <c r="AU41" s="241">
        <f>IF(AI41&lt;&gt;0,"X",0)</f>
        <v>0</v>
      </c>
      <c r="AV41" s="239">
        <f>IF(AI41&lt;&gt;0,"XXX",0)</f>
        <v>0</v>
      </c>
      <c r="AW41" s="239">
        <f>IF(AI41&lt;&gt;0,"XXX",0)</f>
        <v>0</v>
      </c>
      <c r="AX41" s="239">
        <f>IF(AI41&lt;&gt;0,"XXX",0)</f>
        <v>0</v>
      </c>
      <c r="AY41" s="244"/>
      <c r="AZ41" s="243"/>
    </row>
    <row r="42" spans="2:52" s="1" customFormat="1" ht="30" hidden="1" customHeight="1" x14ac:dyDescent="0.25">
      <c r="B42" s="217"/>
      <c r="C42" s="876"/>
      <c r="D42" s="876"/>
      <c r="E42" s="876"/>
      <c r="F42" s="876"/>
      <c r="G42" s="219"/>
      <c r="H42" s="213"/>
      <c r="I42" s="214"/>
      <c r="J42" s="558"/>
      <c r="K42" s="218"/>
      <c r="L42" s="880"/>
      <c r="M42" s="434"/>
      <c r="N42" s="222"/>
      <c r="O42" s="17"/>
      <c r="P42" s="237"/>
      <c r="Q42" s="238"/>
      <c r="R42" s="238"/>
      <c r="S42" s="238"/>
      <c r="T42" s="239"/>
      <c r="U42" s="399"/>
      <c r="V42" s="240"/>
      <c r="W42" s="241"/>
      <c r="X42" s="239"/>
      <c r="Y42" s="239"/>
      <c r="Z42" s="239"/>
      <c r="AA42" s="244"/>
      <c r="AB42" s="243"/>
      <c r="AG42" s="222"/>
      <c r="AH42" s="2"/>
      <c r="AI42" s="434"/>
      <c r="AJ42" s="785"/>
      <c r="AK42" s="784"/>
      <c r="AL42" s="222"/>
      <c r="AM42" s="17"/>
      <c r="AN42" s="237"/>
      <c r="AO42" s="238"/>
      <c r="AP42" s="238"/>
      <c r="AQ42" s="238"/>
      <c r="AR42" s="239"/>
      <c r="AS42" s="399"/>
      <c r="AT42" s="240"/>
      <c r="AU42" s="241"/>
      <c r="AV42" s="239"/>
      <c r="AW42" s="239"/>
      <c r="AX42" s="239"/>
      <c r="AY42" s="244"/>
      <c r="AZ42" s="243"/>
    </row>
    <row r="43" spans="2:52" s="1" customFormat="1" ht="30" customHeight="1" x14ac:dyDescent="0.25">
      <c r="B43" s="217" t="s">
        <v>206</v>
      </c>
      <c r="C43" s="418" t="s">
        <v>104</v>
      </c>
      <c r="D43" s="1285" t="s">
        <v>207</v>
      </c>
      <c r="E43" s="1285"/>
      <c r="F43" s="1285"/>
      <c r="G43" s="1286"/>
      <c r="H43" s="1273" t="s">
        <v>87</v>
      </c>
      <c r="I43" s="1271"/>
      <c r="J43" s="1274"/>
      <c r="K43" s="218">
        <v>4412</v>
      </c>
      <c r="L43" s="886">
        <v>0</v>
      </c>
      <c r="M43" s="602">
        <f>L43</f>
        <v>0</v>
      </c>
      <c r="N43" s="222">
        <f>K43*M43</f>
        <v>0</v>
      </c>
      <c r="O43" s="17"/>
      <c r="P43" s="237"/>
      <c r="Q43" s="238"/>
      <c r="R43" s="238"/>
      <c r="S43" s="238"/>
      <c r="T43" s="239"/>
      <c r="U43" s="399">
        <f>M43</f>
        <v>0</v>
      </c>
      <c r="V43" s="240"/>
      <c r="W43" s="241">
        <f>IF($M43&lt;&gt;0,"X",0)</f>
        <v>0</v>
      </c>
      <c r="X43" s="239">
        <f>IF($M43&lt;&gt;0,"XXX",0)</f>
        <v>0</v>
      </c>
      <c r="Y43" s="239">
        <f>IF($M43&lt;&gt;0,"XXX",0)</f>
        <v>0</v>
      </c>
      <c r="Z43" s="239">
        <f>IF($M43&lt;&gt;0,"XXX",0)</f>
        <v>0</v>
      </c>
      <c r="AA43" s="244"/>
      <c r="AB43" s="243"/>
      <c r="AG43" s="222">
        <v>4412</v>
      </c>
      <c r="AH43" s="689">
        <v>0</v>
      </c>
      <c r="AI43" s="602">
        <f>AH43</f>
        <v>0</v>
      </c>
      <c r="AJ43" s="785">
        <f>AG43*AI43</f>
        <v>0</v>
      </c>
      <c r="AK43" s="784" t="str">
        <f>IF(C43="1.1","02.3.68.1",IF(C43="1.2","02.3.68.2",IF(C43="1.5","02.3.68.5",IF(C43="3.1","02.3.61.1",))))</f>
        <v>02.3.68.2</v>
      </c>
      <c r="AL43" s="222">
        <f>AJ43-N43</f>
        <v>0</v>
      </c>
      <c r="AM43" s="17"/>
      <c r="AN43" s="237"/>
      <c r="AO43" s="238"/>
      <c r="AP43" s="238"/>
      <c r="AQ43" s="238"/>
      <c r="AR43" s="239"/>
      <c r="AS43" s="399">
        <f>AI43</f>
        <v>0</v>
      </c>
      <c r="AT43" s="240"/>
      <c r="AU43" s="241">
        <f>IF(AI43&lt;&gt;0,"X",0)</f>
        <v>0</v>
      </c>
      <c r="AV43" s="239">
        <f>IF(AI43&lt;&gt;0,"XXX",0)</f>
        <v>0</v>
      </c>
      <c r="AW43" s="239">
        <f>IF(AI43&lt;&gt;0,"XXX",0)</f>
        <v>0</v>
      </c>
      <c r="AX43" s="239">
        <f>IF(AI43&lt;&gt;0,"XXX",0)</f>
        <v>0</v>
      </c>
      <c r="AY43" s="244"/>
      <c r="AZ43" s="243"/>
    </row>
    <row r="44" spans="2:52" s="1" customFormat="1" ht="30" hidden="1" customHeight="1" x14ac:dyDescent="0.25">
      <c r="B44" s="217"/>
      <c r="C44" s="876"/>
      <c r="D44" s="876"/>
      <c r="E44" s="876"/>
      <c r="F44" s="876"/>
      <c r="G44" s="219"/>
      <c r="H44" s="213"/>
      <c r="I44" s="214"/>
      <c r="J44" s="558"/>
      <c r="K44" s="218"/>
      <c r="L44" s="880"/>
      <c r="M44" s="434"/>
      <c r="N44" s="222"/>
      <c r="O44" s="17"/>
      <c r="P44" s="237"/>
      <c r="Q44" s="238"/>
      <c r="R44" s="238"/>
      <c r="S44" s="238"/>
      <c r="T44" s="239"/>
      <c r="U44" s="399"/>
      <c r="V44" s="240"/>
      <c r="W44" s="241"/>
      <c r="X44" s="239"/>
      <c r="Y44" s="239"/>
      <c r="Z44" s="239"/>
      <c r="AA44" s="244"/>
      <c r="AB44" s="243"/>
      <c r="AG44" s="222"/>
      <c r="AH44" s="2"/>
      <c r="AI44" s="434"/>
      <c r="AJ44" s="785"/>
      <c r="AK44" s="784"/>
      <c r="AL44" s="222"/>
      <c r="AM44" s="17"/>
      <c r="AN44" s="237"/>
      <c r="AO44" s="238"/>
      <c r="AP44" s="238"/>
      <c r="AQ44" s="238"/>
      <c r="AR44" s="239"/>
      <c r="AS44" s="399"/>
      <c r="AT44" s="240"/>
      <c r="AU44" s="241"/>
      <c r="AV44" s="239"/>
      <c r="AW44" s="239"/>
      <c r="AX44" s="239"/>
      <c r="AY44" s="244"/>
      <c r="AZ44" s="243"/>
    </row>
    <row r="45" spans="2:52" s="1" customFormat="1" ht="30" customHeight="1" x14ac:dyDescent="0.25">
      <c r="B45" s="217" t="s">
        <v>208</v>
      </c>
      <c r="C45" s="418" t="s">
        <v>104</v>
      </c>
      <c r="D45" s="1285" t="s">
        <v>209</v>
      </c>
      <c r="E45" s="1285"/>
      <c r="F45" s="1285"/>
      <c r="G45" s="1286"/>
      <c r="H45" s="1273" t="s">
        <v>90</v>
      </c>
      <c r="I45" s="1271"/>
      <c r="J45" s="1274"/>
      <c r="K45" s="218">
        <v>6477</v>
      </c>
      <c r="L45" s="886">
        <v>0</v>
      </c>
      <c r="M45" s="434">
        <f>L45</f>
        <v>0</v>
      </c>
      <c r="N45" s="222">
        <f>K45*M45</f>
        <v>0</v>
      </c>
      <c r="O45" s="17"/>
      <c r="P45" s="237"/>
      <c r="Q45" s="238"/>
      <c r="R45" s="238"/>
      <c r="S45" s="238"/>
      <c r="T45" s="239"/>
      <c r="U45" s="399">
        <f>M45</f>
        <v>0</v>
      </c>
      <c r="V45" s="240"/>
      <c r="W45" s="241">
        <f>IF($M45&lt;&gt;0,"X",0)</f>
        <v>0</v>
      </c>
      <c r="X45" s="239">
        <f>IF($M45&lt;&gt;0,"XXX",0)</f>
        <v>0</v>
      </c>
      <c r="Y45" s="239">
        <f>IF($M45&lt;&gt;0,"XXX",0)</f>
        <v>0</v>
      </c>
      <c r="Z45" s="239">
        <f>IF($M45&lt;&gt;0,"XXX",0)</f>
        <v>0</v>
      </c>
      <c r="AA45" s="244"/>
      <c r="AB45" s="243"/>
      <c r="AG45" s="222">
        <v>6477</v>
      </c>
      <c r="AH45" s="689">
        <v>0</v>
      </c>
      <c r="AI45" s="434">
        <f>AH45</f>
        <v>0</v>
      </c>
      <c r="AJ45" s="785">
        <f>AG45*AI45</f>
        <v>0</v>
      </c>
      <c r="AK45" s="784" t="str">
        <f>IF(C45="1.1","02.3.68.1",IF(C45="1.2","02.3.68.2",IF(C45="1.5","02.3.68.5",IF(C45="3.1","02.3.61.1",))))</f>
        <v>02.3.68.2</v>
      </c>
      <c r="AL45" s="222">
        <f>AJ45-N45</f>
        <v>0</v>
      </c>
      <c r="AM45" s="17"/>
      <c r="AN45" s="237"/>
      <c r="AO45" s="238"/>
      <c r="AP45" s="238"/>
      <c r="AQ45" s="238"/>
      <c r="AR45" s="239"/>
      <c r="AS45" s="399">
        <f>AI45</f>
        <v>0</v>
      </c>
      <c r="AT45" s="240"/>
      <c r="AU45" s="241">
        <f>IF(AI45&lt;&gt;0,"X",0)</f>
        <v>0</v>
      </c>
      <c r="AV45" s="239">
        <f>IF(AI45&lt;&gt;0,"XXX",0)</f>
        <v>0</v>
      </c>
      <c r="AW45" s="239">
        <f>IF(AI45&lt;&gt;0,"XXX",0)</f>
        <v>0</v>
      </c>
      <c r="AX45" s="239">
        <f>IF(AI45&lt;&gt;0,"XXX",0)</f>
        <v>0</v>
      </c>
      <c r="AY45" s="244"/>
      <c r="AZ45" s="243"/>
    </row>
    <row r="46" spans="2:52" s="1" customFormat="1" ht="30" hidden="1" customHeight="1" x14ac:dyDescent="0.25">
      <c r="B46" s="217"/>
      <c r="C46" s="876"/>
      <c r="D46" s="876"/>
      <c r="E46" s="876"/>
      <c r="F46" s="876"/>
      <c r="G46" s="219"/>
      <c r="H46" s="213"/>
      <c r="I46" s="214"/>
      <c r="J46" s="558"/>
      <c r="K46" s="218"/>
      <c r="L46" s="880"/>
      <c r="M46" s="434"/>
      <c r="N46" s="222"/>
      <c r="O46" s="17"/>
      <c r="P46" s="237"/>
      <c r="Q46" s="244"/>
      <c r="R46" s="244"/>
      <c r="S46" s="244"/>
      <c r="T46" s="239"/>
      <c r="U46" s="399"/>
      <c r="V46" s="240"/>
      <c r="W46" s="241"/>
      <c r="X46" s="239"/>
      <c r="Y46" s="239"/>
      <c r="Z46" s="239"/>
      <c r="AA46" s="244"/>
      <c r="AB46" s="243"/>
      <c r="AG46" s="222"/>
      <c r="AH46" s="2"/>
      <c r="AI46" s="434"/>
      <c r="AJ46" s="785"/>
      <c r="AK46" s="784"/>
      <c r="AL46" s="222"/>
      <c r="AM46" s="17"/>
      <c r="AN46" s="237"/>
      <c r="AO46" s="244"/>
      <c r="AP46" s="244"/>
      <c r="AQ46" s="244"/>
      <c r="AR46" s="239"/>
      <c r="AS46" s="399"/>
      <c r="AT46" s="240"/>
      <c r="AU46" s="241"/>
      <c r="AV46" s="239"/>
      <c r="AW46" s="239"/>
      <c r="AX46" s="239"/>
      <c r="AY46" s="244"/>
      <c r="AZ46" s="243"/>
    </row>
    <row r="47" spans="2:52" s="1" customFormat="1" ht="30" customHeight="1" x14ac:dyDescent="0.25">
      <c r="B47" s="217" t="s">
        <v>210</v>
      </c>
      <c r="C47" s="418" t="s">
        <v>104</v>
      </c>
      <c r="D47" s="1285" t="s">
        <v>211</v>
      </c>
      <c r="E47" s="1285"/>
      <c r="F47" s="1285"/>
      <c r="G47" s="1286"/>
      <c r="H47" s="1273" t="s">
        <v>150</v>
      </c>
      <c r="I47" s="1271"/>
      <c r="J47" s="1274"/>
      <c r="K47" s="218">
        <v>23232</v>
      </c>
      <c r="L47" s="886">
        <v>0</v>
      </c>
      <c r="M47" s="434">
        <f>L47</f>
        <v>0</v>
      </c>
      <c r="N47" s="222">
        <f>K47*M47</f>
        <v>0</v>
      </c>
      <c r="O47" s="17"/>
      <c r="P47" s="237"/>
      <c r="Q47" s="238"/>
      <c r="R47" s="238"/>
      <c r="S47" s="399">
        <f>M47</f>
        <v>0</v>
      </c>
      <c r="T47" s="239"/>
      <c r="U47" s="399"/>
      <c r="V47" s="240"/>
      <c r="W47" s="241">
        <f>IF($M47&lt;&gt;0,"X",0)</f>
        <v>0</v>
      </c>
      <c r="X47" s="239">
        <f>IF($M47&lt;&gt;0,"XXX",0)</f>
        <v>0</v>
      </c>
      <c r="Y47" s="239">
        <f>IF($M47&lt;&gt;0,"XXX",0)</f>
        <v>0</v>
      </c>
      <c r="Z47" s="239">
        <f>IF($M47&lt;&gt;0,"XXX",0)</f>
        <v>0</v>
      </c>
      <c r="AA47" s="244"/>
      <c r="AB47" s="243"/>
      <c r="AG47" s="222">
        <v>23232</v>
      </c>
      <c r="AH47" s="689">
        <v>0</v>
      </c>
      <c r="AI47" s="434">
        <f>AH47</f>
        <v>0</v>
      </c>
      <c r="AJ47" s="785">
        <f>AG47*AI47</f>
        <v>0</v>
      </c>
      <c r="AK47" s="784" t="str">
        <f>IF(C47="1.1","02.3.68.1",IF(C47="1.2","02.3.68.2",IF(C47="1.5","02.3.68.5",IF(C47="3.1","02.3.61.1",))))</f>
        <v>02.3.68.2</v>
      </c>
      <c r="AL47" s="222">
        <f>AJ47-N47</f>
        <v>0</v>
      </c>
      <c r="AM47" s="17"/>
      <c r="AN47" s="237"/>
      <c r="AO47" s="238"/>
      <c r="AP47" s="238"/>
      <c r="AQ47" s="399">
        <f>AI47</f>
        <v>0</v>
      </c>
      <c r="AR47" s="239"/>
      <c r="AS47" s="399"/>
      <c r="AT47" s="240"/>
      <c r="AU47" s="241">
        <f>IF(AI47&lt;&gt;0,"X",0)</f>
        <v>0</v>
      </c>
      <c r="AV47" s="239">
        <f>IF(AI47&lt;&gt;0,"XXX",0)</f>
        <v>0</v>
      </c>
      <c r="AW47" s="239">
        <f>IF(AI47&lt;&gt;0,"XXX",0)</f>
        <v>0</v>
      </c>
      <c r="AX47" s="239">
        <f>IF(AI47&lt;&gt;0,"XXX",0)</f>
        <v>0</v>
      </c>
      <c r="AY47" s="244"/>
      <c r="AZ47" s="243"/>
    </row>
    <row r="48" spans="2:52" s="1" customFormat="1" ht="30" hidden="1" customHeight="1" x14ac:dyDescent="0.25">
      <c r="B48" s="217"/>
      <c r="C48" s="876"/>
      <c r="D48" s="876"/>
      <c r="E48" s="876"/>
      <c r="F48" s="876"/>
      <c r="G48" s="219"/>
      <c r="H48" s="213"/>
      <c r="I48" s="214"/>
      <c r="J48" s="558"/>
      <c r="K48" s="218"/>
      <c r="L48" s="880"/>
      <c r="M48" s="434"/>
      <c r="N48" s="222"/>
      <c r="O48" s="17"/>
      <c r="P48" s="237"/>
      <c r="Q48" s="244"/>
      <c r="R48" s="244"/>
      <c r="S48" s="244"/>
      <c r="T48" s="239"/>
      <c r="U48" s="399"/>
      <c r="V48" s="240"/>
      <c r="W48" s="241"/>
      <c r="X48" s="239"/>
      <c r="Y48" s="239"/>
      <c r="Z48" s="239"/>
      <c r="AA48" s="242"/>
      <c r="AB48" s="243"/>
      <c r="AG48" s="222"/>
      <c r="AH48" s="2"/>
      <c r="AI48" s="434"/>
      <c r="AJ48" s="785"/>
      <c r="AK48" s="784"/>
      <c r="AL48" s="222"/>
      <c r="AM48" s="17"/>
      <c r="AN48" s="237"/>
      <c r="AO48" s="244"/>
      <c r="AP48" s="244"/>
      <c r="AQ48" s="244"/>
      <c r="AR48" s="239"/>
      <c r="AS48" s="399"/>
      <c r="AT48" s="240"/>
      <c r="AU48" s="241"/>
      <c r="AV48" s="239"/>
      <c r="AW48" s="239"/>
      <c r="AX48" s="239"/>
      <c r="AY48" s="242"/>
      <c r="AZ48" s="243"/>
    </row>
    <row r="49" spans="2:52" s="1" customFormat="1" ht="30" customHeight="1" thickBot="1" x14ac:dyDescent="0.3">
      <c r="B49" s="217" t="s">
        <v>212</v>
      </c>
      <c r="C49" s="418" t="s">
        <v>104</v>
      </c>
      <c r="D49" s="1285" t="s">
        <v>95</v>
      </c>
      <c r="E49" s="1285"/>
      <c r="F49" s="1285"/>
      <c r="G49" s="1286"/>
      <c r="H49" s="1273" t="s">
        <v>152</v>
      </c>
      <c r="I49" s="1271"/>
      <c r="J49" s="1274"/>
      <c r="K49" s="218">
        <v>3872</v>
      </c>
      <c r="L49" s="886">
        <v>0</v>
      </c>
      <c r="M49" s="434">
        <f>L49</f>
        <v>0</v>
      </c>
      <c r="N49" s="222">
        <f>K49*M49</f>
        <v>0</v>
      </c>
      <c r="O49" s="17"/>
      <c r="P49" s="237"/>
      <c r="Q49" s="244"/>
      <c r="R49" s="244"/>
      <c r="S49" s="244"/>
      <c r="T49" s="239"/>
      <c r="U49" s="399"/>
      <c r="V49" s="240">
        <f>M49</f>
        <v>0</v>
      </c>
      <c r="W49" s="241"/>
      <c r="X49" s="239"/>
      <c r="Y49" s="239"/>
      <c r="Z49" s="239"/>
      <c r="AA49" s="244"/>
      <c r="AB49" s="243"/>
      <c r="AG49" s="222">
        <v>3872</v>
      </c>
      <c r="AH49" s="689">
        <v>0</v>
      </c>
      <c r="AI49" s="434">
        <f>AH49</f>
        <v>0</v>
      </c>
      <c r="AJ49" s="785">
        <f>AG49*AI49</f>
        <v>0</v>
      </c>
      <c r="AK49" s="786" t="str">
        <f>IF(C49="1.1","02.3.68.1",IF(C49="1.2","02.3.68.2",IF(C49="1.5","02.3.68.5",IF(C49="3.1","02.3.61.1",))))</f>
        <v>02.3.68.2</v>
      </c>
      <c r="AL49" s="787">
        <f>AJ49-N49</f>
        <v>0</v>
      </c>
      <c r="AM49" s="17"/>
      <c r="AN49" s="237"/>
      <c r="AO49" s="244"/>
      <c r="AP49" s="244"/>
      <c r="AQ49" s="244"/>
      <c r="AR49" s="239"/>
      <c r="AS49" s="399"/>
      <c r="AT49" s="240">
        <f>AI49</f>
        <v>0</v>
      </c>
      <c r="AU49" s="241"/>
      <c r="AV49" s="239"/>
      <c r="AW49" s="239"/>
      <c r="AX49" s="239"/>
      <c r="AY49" s="244"/>
      <c r="AZ49" s="243"/>
    </row>
    <row r="50" spans="2:52" s="1" customFormat="1" ht="18" thickBot="1" x14ac:dyDescent="0.3">
      <c r="B50" s="181" t="s">
        <v>55</v>
      </c>
      <c r="C50" s="182"/>
      <c r="D50" s="182"/>
      <c r="E50" s="182"/>
      <c r="F50" s="182"/>
      <c r="G50" s="182"/>
      <c r="H50" s="1284" t="str">
        <f>IF($N$14&gt;$F$12,"hodnota není v limitu"," možno ještě rozdělit")</f>
        <v xml:space="preserve"> možno ještě rozdělit</v>
      </c>
      <c r="I50" s="1284"/>
      <c r="J50" s="1284"/>
      <c r="K50" s="903">
        <f>IF($N$14&gt;$F$12," ",M50 )</f>
        <v>0</v>
      </c>
      <c r="L50" s="716"/>
      <c r="M50" s="183">
        <f>F12-N50</f>
        <v>0</v>
      </c>
      <c r="N50" s="184">
        <f>SUM(N15:N49)</f>
        <v>0</v>
      </c>
      <c r="O50" s="651">
        <f>IF(OR(W15&lt;&gt;0,W17&lt;&gt;0,W19&lt;&gt;0,W37&lt;&gt;0,W39&lt;&gt;0,W41&lt;&gt;0,W43&lt;&gt;0,W45&lt;&gt;0,W47&lt;&gt;0),"1",0)</f>
        <v>0</v>
      </c>
      <c r="P50" s="253">
        <v>54000</v>
      </c>
      <c r="Q50" s="254">
        <v>50501</v>
      </c>
      <c r="R50" s="254">
        <v>52601</v>
      </c>
      <c r="S50" s="254">
        <v>52602</v>
      </c>
      <c r="T50" s="254">
        <v>52106</v>
      </c>
      <c r="U50" s="257">
        <v>51212</v>
      </c>
      <c r="V50" s="255">
        <v>51017</v>
      </c>
      <c r="W50" s="256">
        <v>51010</v>
      </c>
      <c r="X50" s="254">
        <v>51610</v>
      </c>
      <c r="Y50" s="254">
        <v>51710</v>
      </c>
      <c r="Z50" s="254">
        <v>51510</v>
      </c>
      <c r="AA50" s="257">
        <v>52510</v>
      </c>
      <c r="AB50" s="258">
        <v>60000</v>
      </c>
      <c r="AG50" s="816">
        <f>IF(AJ14&gt;N50," ",AI50 )</f>
        <v>0</v>
      </c>
      <c r="AH50" s="817"/>
      <c r="AI50" s="818">
        <f>N50-AJ50</f>
        <v>0</v>
      </c>
      <c r="AJ50" s="819">
        <f>SUM(AJ15:AJ49)</f>
        <v>0</v>
      </c>
      <c r="AK50" s="820"/>
      <c r="AL50" s="821">
        <f>SUM(AL15:AL49)</f>
        <v>0</v>
      </c>
      <c r="AM50" s="651">
        <f>IF(OR(AU15&lt;&gt;0,AU17&lt;&gt;0,AU19&lt;&gt;0,AU37&lt;&gt;0,AU39&lt;&gt;0,AU41&lt;&gt;0,AU43&lt;&gt;0,AU45&lt;&gt;0,AU47&lt;&gt;0),"1",0)</f>
        <v>0</v>
      </c>
      <c r="AN50" s="253">
        <v>54000</v>
      </c>
      <c r="AO50" s="254">
        <v>50501</v>
      </c>
      <c r="AP50" s="254">
        <v>52601</v>
      </c>
      <c r="AQ50" s="254">
        <v>52602</v>
      </c>
      <c r="AR50" s="254">
        <v>52106</v>
      </c>
      <c r="AS50" s="257">
        <v>51212</v>
      </c>
      <c r="AT50" s="255">
        <v>51017</v>
      </c>
      <c r="AU50" s="256">
        <v>51010</v>
      </c>
      <c r="AV50" s="254">
        <v>51610</v>
      </c>
      <c r="AW50" s="254">
        <v>51710</v>
      </c>
      <c r="AX50" s="254">
        <v>51510</v>
      </c>
      <c r="AY50" s="257">
        <v>52510</v>
      </c>
      <c r="AZ50" s="258">
        <v>60000</v>
      </c>
    </row>
    <row r="51" spans="2:52" s="1" customFormat="1" ht="21" customHeight="1" thickBot="1" x14ac:dyDescent="0.3">
      <c r="B51" s="645"/>
      <c r="C51" s="646"/>
      <c r="D51" s="647">
        <f>F51+G51+H51</f>
        <v>0</v>
      </c>
      <c r="E51" s="646"/>
      <c r="F51" s="647">
        <f>N15+N17+N21+N25+N27+N29+N31+N35+N37+N41+N43+N45+N47+N49</f>
        <v>0</v>
      </c>
      <c r="G51" s="647">
        <f>N19+N33+N39</f>
        <v>0</v>
      </c>
      <c r="H51" s="647">
        <f>N23</f>
        <v>0</v>
      </c>
      <c r="I51" s="456"/>
      <c r="J51" s="456"/>
      <c r="K51" s="456"/>
      <c r="L51" s="456"/>
      <c r="M51" s="485"/>
      <c r="N51" s="623" t="str">
        <f>IF(N39&gt;F12/2,"šablona na využití ICT překračuje polovinu maximální dotace","")</f>
        <v/>
      </c>
      <c r="O51" s="17"/>
      <c r="P51" s="493">
        <f>SUM(P15:P49)</f>
        <v>0</v>
      </c>
      <c r="Q51" s="492">
        <f>ROUND(SUM(Q15:Q49),2)</f>
        <v>0</v>
      </c>
      <c r="R51" s="492">
        <f>ROUND(SUM(R15:R49),2)</f>
        <v>0</v>
      </c>
      <c r="S51" s="493">
        <f>SUM(S15:S49)</f>
        <v>0</v>
      </c>
      <c r="T51" s="493">
        <f>SUM(T15:T49)</f>
        <v>0</v>
      </c>
      <c r="U51" s="493">
        <f>SUM(U15:U49)</f>
        <v>0</v>
      </c>
      <c r="V51" s="494">
        <f>SUM(V15:V49)</f>
        <v>0</v>
      </c>
      <c r="W51" s="495">
        <f>O50</f>
        <v>0</v>
      </c>
      <c r="X51" s="496">
        <f>IF(W51&gt;0,"XXX",0)</f>
        <v>0</v>
      </c>
      <c r="Y51" s="496">
        <f>X51</f>
        <v>0</v>
      </c>
      <c r="Z51" s="497">
        <f>X51</f>
        <v>0</v>
      </c>
      <c r="AA51" s="498">
        <f>ROUND(SUM(AA15:AA49),0)</f>
        <v>0</v>
      </c>
      <c r="AB51" s="499">
        <f>FLOOR(SUM(AB15:AB49),1)</f>
        <v>0</v>
      </c>
      <c r="AG51" s="822" t="str">
        <f>IF(AJ50&gt;N50,"hodnota převyšuje Rozhodnutí"," možno ještě rozdělit")</f>
        <v xml:space="preserve"> možno ještě rozdělit</v>
      </c>
      <c r="AH51" s="823"/>
      <c r="AI51" s="485"/>
      <c r="AJ51" s="824"/>
      <c r="AK51" s="824"/>
      <c r="AL51" s="623"/>
      <c r="AM51" s="17"/>
      <c r="AN51" s="493">
        <f>SUM(AN15:AN49)</f>
        <v>0</v>
      </c>
      <c r="AO51" s="492">
        <f>ROUND(SUM(AO15:AO49),2)</f>
        <v>0</v>
      </c>
      <c r="AP51" s="492">
        <f>ROUND(SUM(AP15:AP49),2)</f>
        <v>0</v>
      </c>
      <c r="AQ51" s="493">
        <f>SUM(AQ15:AQ49)</f>
        <v>0</v>
      </c>
      <c r="AR51" s="493">
        <f>SUM(AR15:AR49)</f>
        <v>0</v>
      </c>
      <c r="AS51" s="493">
        <f>SUM(AS15:AS49)</f>
        <v>0</v>
      </c>
      <c r="AT51" s="494">
        <f>SUM(AT15:AT49)</f>
        <v>0</v>
      </c>
      <c r="AU51" s="495">
        <f>AM50</f>
        <v>0</v>
      </c>
      <c r="AV51" s="496">
        <f>IF(AU51&gt;0,"XXX",0)</f>
        <v>0</v>
      </c>
      <c r="AW51" s="496">
        <f>AV51</f>
        <v>0</v>
      </c>
      <c r="AX51" s="497">
        <f>AV51</f>
        <v>0</v>
      </c>
      <c r="AY51" s="498">
        <f>ROUND(SUM(AY15:AY49),0)</f>
        <v>0</v>
      </c>
      <c r="AZ51" s="499">
        <f>FLOOR(SUM(AZ15:AZ49),1)</f>
        <v>0</v>
      </c>
    </row>
    <row r="52" spans="2:52" s="1" customFormat="1" ht="18.75" customHeight="1" thickBot="1" x14ac:dyDescent="0.3">
      <c r="B52" s="486"/>
      <c r="C52" s="487"/>
      <c r="D52" s="487"/>
      <c r="E52" s="488"/>
      <c r="F52" s="487"/>
      <c r="G52" s="489"/>
      <c r="H52" s="487"/>
      <c r="I52" s="487"/>
      <c r="J52" s="487"/>
      <c r="K52" s="487"/>
      <c r="L52" s="487"/>
      <c r="M52" s="490"/>
      <c r="N52" s="491"/>
      <c r="O52" s="17"/>
      <c r="P52" s="500" t="str">
        <f>IF(OR(P21&lt;&gt;0,P23&lt;&gt;0),"* Hodnotu součtu za celý projekt navyšte o plánovaný počet DVPP","")</f>
        <v/>
      </c>
      <c r="Q52" s="487"/>
      <c r="R52" s="487"/>
      <c r="S52" s="487"/>
      <c r="T52" s="487"/>
      <c r="U52" s="487"/>
      <c r="V52" s="487"/>
      <c r="W52" s="487"/>
      <c r="X52" s="487"/>
      <c r="Y52" s="487"/>
      <c r="Z52" s="487"/>
      <c r="AA52" s="487"/>
      <c r="AB52" s="501"/>
      <c r="AG52" s="825"/>
      <c r="AH52" s="487"/>
      <c r="AI52" s="490"/>
      <c r="AJ52" s="904" t="str">
        <f>IF(AJ39&gt;F12/2,"šablona na využití ICT překračuje polovinu maximální dotace","")</f>
        <v/>
      </c>
      <c r="AK52" s="826"/>
      <c r="AL52" s="491"/>
      <c r="AM52" s="17"/>
      <c r="AN52" s="704" t="str">
        <f>IF(OR(AN21&lt;&gt;0,AN23&lt;&gt;0,AN25&lt;&gt;0),"* Hodnotu součtu za celý projekt navyšte o plánovaný počet DVPP","")</f>
        <v/>
      </c>
      <c r="AO52" s="487"/>
      <c r="AP52" s="487"/>
      <c r="AQ52" s="487"/>
      <c r="AR52" s="487"/>
      <c r="AS52" s="487"/>
      <c r="AT52" s="487"/>
      <c r="AU52" s="487"/>
      <c r="AV52" s="487"/>
      <c r="AW52" s="487"/>
      <c r="AX52" s="487"/>
      <c r="AY52" s="487"/>
      <c r="AZ52" s="501"/>
    </row>
  </sheetData>
  <sheetProtection algorithmName="SHA-512" hashValue="mSeKOWqdKIPzskV9hoUn5GkpEnNwJr8ReiezAHIA5lmgNg57Cc7h/EUrmDo/gKDzlVXfHIgoQk2/pIGhLKCxsQ==" saltValue="Acf8c7xY4sw4WTbZ7wmDTQ==" spinCount="100000" sheet="1" objects="1" scenarios="1"/>
  <mergeCells count="91">
    <mergeCell ref="AB9:AB12"/>
    <mergeCell ref="Q9:Q12"/>
    <mergeCell ref="W13:AA13"/>
    <mergeCell ref="T9:T12"/>
    <mergeCell ref="U9:U12"/>
    <mergeCell ref="W9:W12"/>
    <mergeCell ref="X9:X12"/>
    <mergeCell ref="Y9:Y12"/>
    <mergeCell ref="Z9:Z12"/>
    <mergeCell ref="R9:R12"/>
    <mergeCell ref="S9:S12"/>
    <mergeCell ref="AA9:AA12"/>
    <mergeCell ref="V9:V12"/>
    <mergeCell ref="H45:J45"/>
    <mergeCell ref="H41:J41"/>
    <mergeCell ref="H31:J31"/>
    <mergeCell ref="H33:J33"/>
    <mergeCell ref="H9:J13"/>
    <mergeCell ref="H19:J19"/>
    <mergeCell ref="H37:J37"/>
    <mergeCell ref="H50:J50"/>
    <mergeCell ref="H21:J21"/>
    <mergeCell ref="H49:J49"/>
    <mergeCell ref="D43:G43"/>
    <mergeCell ref="D45:G45"/>
    <mergeCell ref="D47:G47"/>
    <mergeCell ref="D49:G49"/>
    <mergeCell ref="D37:G37"/>
    <mergeCell ref="D39:G39"/>
    <mergeCell ref="D41:G41"/>
    <mergeCell ref="H27:J27"/>
    <mergeCell ref="D27:G27"/>
    <mergeCell ref="H39:J39"/>
    <mergeCell ref="H29:J29"/>
    <mergeCell ref="H47:J47"/>
    <mergeCell ref="H43:J43"/>
    <mergeCell ref="D15:G15"/>
    <mergeCell ref="B10:G10"/>
    <mergeCell ref="B14:G14"/>
    <mergeCell ref="P13:V13"/>
    <mergeCell ref="H15:J15"/>
    <mergeCell ref="P9:P12"/>
    <mergeCell ref="H14:J14"/>
    <mergeCell ref="N9:N13"/>
    <mergeCell ref="K9:K13"/>
    <mergeCell ref="L9:L13"/>
    <mergeCell ref="D35:G35"/>
    <mergeCell ref="H35:J35"/>
    <mergeCell ref="H23:J23"/>
    <mergeCell ref="H25:J25"/>
    <mergeCell ref="D17:G17"/>
    <mergeCell ref="D19:G19"/>
    <mergeCell ref="D21:G21"/>
    <mergeCell ref="D23:G23"/>
    <mergeCell ref="D29:G29"/>
    <mergeCell ref="D25:G25"/>
    <mergeCell ref="D31:G31"/>
    <mergeCell ref="D33:G33"/>
    <mergeCell ref="H17:J17"/>
    <mergeCell ref="F2:G2"/>
    <mergeCell ref="F3:G3"/>
    <mergeCell ref="F4:G4"/>
    <mergeCell ref="K4:AJ4"/>
    <mergeCell ref="K3:AJ3"/>
    <mergeCell ref="K2:AJ2"/>
    <mergeCell ref="F5:G5"/>
    <mergeCell ref="F6:G6"/>
    <mergeCell ref="F7:G7"/>
    <mergeCell ref="K7:AJ7"/>
    <mergeCell ref="K6:AJ6"/>
    <mergeCell ref="K5:AJ5"/>
    <mergeCell ref="AG9:AG13"/>
    <mergeCell ref="AH9:AH13"/>
    <mergeCell ref="AJ9:AJ13"/>
    <mergeCell ref="AK9:AK13"/>
    <mergeCell ref="AL9:AL13"/>
    <mergeCell ref="AX9:AX12"/>
    <mergeCell ref="AY9:AY12"/>
    <mergeCell ref="AZ9:AZ12"/>
    <mergeCell ref="AN13:AT13"/>
    <mergeCell ref="AU13:AY13"/>
    <mergeCell ref="AS9:AS12"/>
    <mergeCell ref="AT9:AT12"/>
    <mergeCell ref="AU9:AU12"/>
    <mergeCell ref="AV9:AV12"/>
    <mergeCell ref="AW9:AW12"/>
    <mergeCell ref="AN9:AN12"/>
    <mergeCell ref="AO9:AO12"/>
    <mergeCell ref="AP9:AP12"/>
    <mergeCell ref="AQ9:AQ12"/>
    <mergeCell ref="AR9:AR12"/>
  </mergeCells>
  <conditionalFormatting sqref="D12">
    <cfRule type="cellIs" dxfId="19" priority="15" stopIfTrue="1" operator="lessThan">
      <formula>0</formula>
    </cfRule>
    <cfRule type="cellIs" dxfId="18" priority="16" operator="greaterThan">
      <formula>8000</formula>
    </cfRule>
  </conditionalFormatting>
  <conditionalFormatting sqref="H50:N50 H14:N14">
    <cfRule type="expression" dxfId="17" priority="29" stopIfTrue="1">
      <formula>$N$50&gt;$F$12</formula>
    </cfRule>
  </conditionalFormatting>
  <conditionalFormatting sqref="D12">
    <cfRule type="expression" dxfId="16" priority="14">
      <formula>$M$13=1</formula>
    </cfRule>
  </conditionalFormatting>
  <conditionalFormatting sqref="L25">
    <cfRule type="expression" dxfId="15" priority="6">
      <formula>$L$25=1</formula>
    </cfRule>
  </conditionalFormatting>
  <conditionalFormatting sqref="L39 N39">
    <cfRule type="expression" dxfId="14" priority="4">
      <formula>$N$39&gt;$F$12/2</formula>
    </cfRule>
  </conditionalFormatting>
  <conditionalFormatting sqref="AG14:AJ14 AL14 AG50:AJ50 AL50 AG51:AH51">
    <cfRule type="expression" dxfId="13" priority="12">
      <formula>$J$3&lt;0</formula>
    </cfRule>
  </conditionalFormatting>
  <conditionalFormatting sqref="AH25">
    <cfRule type="cellIs" dxfId="12" priority="10" operator="equal">
      <formula>1</formula>
    </cfRule>
  </conditionalFormatting>
  <conditionalFormatting sqref="AH39 AJ39">
    <cfRule type="expression" dxfId="11" priority="3">
      <formula>$AJ$39&gt;($F$12/2)</formula>
    </cfRule>
  </conditionalFormatting>
  <conditionalFormatting sqref="K3 K5:K7">
    <cfRule type="cellIs" dxfId="10" priority="1" operator="notEqual">
      <formula>"OK"</formula>
    </cfRule>
  </conditionalFormatting>
  <dataValidations count="5">
    <dataValidation type="whole" allowBlank="1" showInputMessage="1" showErrorMessage="1" sqref="L16 L22:L24 L20 L18 L26:L38 L40:L49 AH16 AH22:AH24 AH20 AH18 AH26:AH38 AH40:AH49">
      <formula1>0</formula1>
      <formula2>999999</formula2>
    </dataValidation>
    <dataValidation type="whole" allowBlank="1" showInputMessage="1" showErrorMessage="1" sqref="L15 L21 L19 L17 AH15 AH21 AH19 AH17">
      <formula1>0</formula1>
      <formula2>1000</formula2>
    </dataValidation>
    <dataValidation type="list" allowBlank="1" showInputMessage="1" showErrorMessage="1" error="vyberte možnost z nabídky" prompt="vyberte z nabídky jednu možnost" sqref="D39:G39">
      <formula1>ICT</formula1>
    </dataValidation>
    <dataValidation type="whole" allowBlank="1" showInputMessage="1" showErrorMessage="1" prompt="nejméně 2" sqref="L25 AH25">
      <formula1>0</formula1>
      <formula2>999999</formula2>
    </dataValidation>
    <dataValidation type="whole" allowBlank="1" showInputMessage="1" showErrorMessage="1" prompt="V názvu aktivity vyberte z nabídky jednu z variant aktivity. _x000a_Aktivitu je možné zvolit nejvýš v hodnotě dosahující poloviny maximální výše dotace pro daný subjekt." sqref="L39 AH39">
      <formula1>0</formula1>
      <formula2>999999</formula2>
    </dataValidation>
  </dataValidations>
  <hyperlinks>
    <hyperlink ref="B1" location="'Úvodní strana'!A1" display="zpět na hlavní stranu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B1:AZ51"/>
  <sheetViews>
    <sheetView workbookViewId="0">
      <selection activeCell="H19" sqref="H19:J19"/>
    </sheetView>
  </sheetViews>
  <sheetFormatPr defaultRowHeight="14.25" x14ac:dyDescent="0.25"/>
  <cols>
    <col min="1" max="1" width="1.7109375" style="4" customWidth="1"/>
    <col min="2" max="2" width="7.28515625" style="8" customWidth="1"/>
    <col min="3" max="3" width="5.7109375" style="5" hidden="1" customWidth="1"/>
    <col min="4" max="4" width="17.140625" style="5" customWidth="1"/>
    <col min="5" max="5" width="11.5703125" style="5" customWidth="1"/>
    <col min="6" max="6" width="17.140625" style="5" customWidth="1"/>
    <col min="7" max="7" width="4.7109375" style="5" customWidth="1"/>
    <col min="8" max="8" width="17.140625" style="5" customWidth="1"/>
    <col min="9" max="9" width="16.5703125" style="5" customWidth="1"/>
    <col min="10" max="10" width="23.140625" style="5" customWidth="1"/>
    <col min="11" max="11" width="12.140625" style="4" customWidth="1"/>
    <col min="12" max="12" width="15.28515625" style="5" customWidth="1"/>
    <col min="13" max="13" width="10.85546875" style="17" hidden="1" customWidth="1"/>
    <col min="14" max="14" width="14.7109375" style="6" customWidth="1"/>
    <col min="15" max="15" width="2.85546875" style="17" customWidth="1"/>
    <col min="16" max="16" width="6.5703125" style="5" hidden="1" customWidth="1"/>
    <col min="17" max="17" width="6.42578125" style="5" hidden="1" customWidth="1"/>
    <col min="18" max="19" width="6.85546875" style="5" hidden="1" customWidth="1"/>
    <col min="20" max="20" width="6.42578125" style="5" hidden="1" customWidth="1"/>
    <col min="21" max="22" width="6.85546875" style="5" hidden="1" customWidth="1"/>
    <col min="23" max="23" width="7.85546875" style="5" hidden="1" customWidth="1"/>
    <col min="24" max="24" width="6.42578125" style="5" hidden="1" customWidth="1"/>
    <col min="25" max="25" width="6.7109375" style="5" hidden="1" customWidth="1"/>
    <col min="26" max="26" width="6.28515625" style="5" hidden="1" customWidth="1"/>
    <col min="27" max="27" width="6.5703125" style="5" hidden="1" customWidth="1"/>
    <col min="28" max="28" width="7.42578125" style="5" hidden="1" customWidth="1"/>
    <col min="29" max="31" width="0" style="4" hidden="1" customWidth="1"/>
    <col min="32" max="32" width="9.140625" style="4"/>
    <col min="33" max="33" width="12.140625" style="4" customWidth="1"/>
    <col min="34" max="34" width="15.28515625" style="4" customWidth="1"/>
    <col min="35" max="35" width="13.42578125" style="4" hidden="1" customWidth="1"/>
    <col min="36" max="38" width="14.7109375" style="4" customWidth="1"/>
    <col min="39" max="39" width="2.85546875" style="4" customWidth="1"/>
    <col min="40" max="40" width="6.5703125" style="4" hidden="1" customWidth="1"/>
    <col min="41" max="41" width="6.42578125" style="4" hidden="1" customWidth="1"/>
    <col min="42" max="43" width="6.85546875" style="4" hidden="1" customWidth="1"/>
    <col min="44" max="44" width="6.42578125" style="4" hidden="1" customWidth="1"/>
    <col min="45" max="45" width="6.85546875" style="4" hidden="1" customWidth="1"/>
    <col min="46" max="46" width="6.42578125" style="4" hidden="1" customWidth="1"/>
    <col min="47" max="47" width="7.85546875" style="4" hidden="1" customWidth="1"/>
    <col min="48" max="48" width="6.42578125" style="4" hidden="1" customWidth="1"/>
    <col min="49" max="49" width="6.7109375" style="4" hidden="1" customWidth="1"/>
    <col min="50" max="50" width="6.28515625" style="4" hidden="1" customWidth="1"/>
    <col min="51" max="51" width="6.5703125" style="4" hidden="1" customWidth="1"/>
    <col min="52" max="52" width="7.42578125" style="4" hidden="1" customWidth="1"/>
    <col min="53" max="16384" width="9.140625" style="4"/>
  </cols>
  <sheetData>
    <row r="1" spans="2:52" ht="15" x14ac:dyDescent="0.25">
      <c r="B1" s="78" t="s">
        <v>32</v>
      </c>
      <c r="C1" s="78"/>
      <c r="D1" s="78"/>
      <c r="E1" s="4"/>
      <c r="F1" s="4"/>
      <c r="P1" s="5" t="s">
        <v>263</v>
      </c>
    </row>
    <row r="2" spans="2:52" ht="30" customHeight="1" x14ac:dyDescent="0.25">
      <c r="B2" s="78"/>
      <c r="C2" s="78"/>
      <c r="D2" s="78"/>
      <c r="E2" s="4"/>
      <c r="F2" s="1325"/>
      <c r="G2" s="1325"/>
      <c r="H2" s="927" t="s">
        <v>282</v>
      </c>
      <c r="I2" s="927" t="s">
        <v>283</v>
      </c>
      <c r="J2" s="927" t="s">
        <v>301</v>
      </c>
      <c r="K2" s="1326" t="s">
        <v>285</v>
      </c>
      <c r="L2" s="1326"/>
      <c r="M2" s="1326"/>
      <c r="N2" s="1326"/>
      <c r="O2" s="1326"/>
      <c r="P2" s="1326"/>
      <c r="Q2" s="1326"/>
      <c r="R2" s="1326"/>
      <c r="S2" s="1326"/>
      <c r="T2" s="1326"/>
      <c r="U2" s="1326"/>
      <c r="V2" s="1326"/>
      <c r="W2" s="1326"/>
      <c r="X2" s="1326"/>
      <c r="Y2" s="1326"/>
      <c r="Z2" s="1326"/>
      <c r="AA2" s="1326"/>
      <c r="AB2" s="1326"/>
      <c r="AC2" s="1326"/>
      <c r="AD2" s="1326"/>
      <c r="AE2" s="1326"/>
      <c r="AF2" s="1326"/>
      <c r="AG2" s="1326"/>
      <c r="AH2" s="1326"/>
      <c r="AI2" s="1326"/>
      <c r="AJ2" s="1326"/>
    </row>
    <row r="3" spans="2:52" ht="21" customHeight="1" x14ac:dyDescent="0.25">
      <c r="B3" s="78"/>
      <c r="C3" s="78"/>
      <c r="D3" s="78"/>
      <c r="E3" s="4"/>
      <c r="F3" s="1321" t="s">
        <v>300</v>
      </c>
      <c r="G3" s="1321"/>
      <c r="H3" s="827">
        <f>N48</f>
        <v>0</v>
      </c>
      <c r="I3" s="827">
        <f>AJ48</f>
        <v>0</v>
      </c>
      <c r="J3" s="747">
        <f>H3-I3</f>
        <v>0</v>
      </c>
      <c r="K3" s="1323" t="str">
        <f>IF(J3&gt;=0,"OK","nelze navýšit dotaci subjektu")</f>
        <v>OK</v>
      </c>
      <c r="L3" s="1323"/>
      <c r="M3" s="1323"/>
      <c r="N3" s="1323"/>
      <c r="O3" s="1323"/>
      <c r="P3" s="1323"/>
      <c r="Q3" s="1323"/>
      <c r="R3" s="1323"/>
      <c r="S3" s="1323"/>
      <c r="T3" s="1323"/>
      <c r="U3" s="1323"/>
      <c r="V3" s="1323"/>
      <c r="W3" s="1323"/>
      <c r="X3" s="1323"/>
      <c r="Y3" s="1323"/>
      <c r="Z3" s="1323"/>
      <c r="AA3" s="1323"/>
      <c r="AB3" s="1323"/>
      <c r="AC3" s="1323"/>
      <c r="AD3" s="1323"/>
      <c r="AE3" s="1323"/>
      <c r="AF3" s="1323"/>
      <c r="AG3" s="1323"/>
      <c r="AH3" s="1323"/>
      <c r="AI3" s="1323"/>
      <c r="AJ3" s="1323"/>
    </row>
    <row r="4" spans="2:52" ht="21" customHeight="1" x14ac:dyDescent="0.25">
      <c r="B4" s="78"/>
      <c r="C4" s="78"/>
      <c r="D4" s="78"/>
      <c r="E4" s="4"/>
      <c r="F4" s="1016" t="s">
        <v>288</v>
      </c>
      <c r="G4" s="1016"/>
      <c r="H4" s="911">
        <f>SUMIFS(N15:N47,$C15:$C47,"1.1")</f>
        <v>0</v>
      </c>
      <c r="I4" s="911">
        <f>SUMIFS(AJ15:AJ47,$C15:$C47,"1.1")</f>
        <v>0</v>
      </c>
      <c r="J4" s="912">
        <f t="shared" ref="J4:J7" si="0">H4-I4</f>
        <v>0</v>
      </c>
      <c r="K4" s="1012" t="str">
        <f>IF(Souhrn!G5&lt;0,CONCATENATE("je překročena celková částka SC za všechny subjekty (navýšeno u: ",IF(Souhrn!H5&lt;&gt;0,"MŠ - ",""),IF(Souhrn!I5&lt;&gt;0,"ZŠ - ",""),IF(Souhrn!J5&lt;&gt;0,"ŠD - ",""),IF(Souhrn!K5&lt;&gt;0,"ŠK - ",""),IF(Souhrn!L5&lt;&gt;0,"SVČ - ",""),IF(Souhrn!M5&lt;&gt;0,"ZUŠ - ",""),")"),"OK")</f>
        <v>OK</v>
      </c>
      <c r="L4" s="1012"/>
      <c r="M4" s="1012"/>
      <c r="N4" s="1012"/>
      <c r="O4" s="1012"/>
      <c r="P4" s="1012"/>
      <c r="Q4" s="1012"/>
      <c r="R4" s="1012"/>
      <c r="S4" s="1012"/>
      <c r="T4" s="1012"/>
      <c r="U4" s="1012"/>
      <c r="V4" s="1012"/>
      <c r="W4" s="1012"/>
      <c r="X4" s="1012"/>
      <c r="Y4" s="1012"/>
      <c r="Z4" s="1012"/>
      <c r="AA4" s="1012"/>
      <c r="AB4" s="1012"/>
      <c r="AC4" s="1012"/>
      <c r="AD4" s="1012"/>
      <c r="AE4" s="1012"/>
      <c r="AF4" s="1012"/>
      <c r="AG4" s="1012"/>
      <c r="AH4" s="1012"/>
      <c r="AI4" s="1012"/>
      <c r="AJ4" s="1012"/>
    </row>
    <row r="5" spans="2:52" ht="21" customHeight="1" x14ac:dyDescent="0.25">
      <c r="B5" s="78"/>
      <c r="C5" s="78"/>
      <c r="D5" s="78"/>
      <c r="E5" s="4"/>
      <c r="F5" s="1321" t="s">
        <v>289</v>
      </c>
      <c r="G5" s="1321"/>
      <c r="H5" s="827">
        <f>SUMIFS(N15:N47,$C15:$C47,"1.2")</f>
        <v>0</v>
      </c>
      <c r="I5" s="827">
        <f>SUMIFS(AJ15:AJ47,$C15:$C47,"1.2")</f>
        <v>0</v>
      </c>
      <c r="J5" s="747">
        <f t="shared" si="0"/>
        <v>0</v>
      </c>
      <c r="K5" s="1323" t="str">
        <f>IF(Souhrn!G6&lt;0,CONCATENATE("je překročena celková částka SC za všechny subjekty (navýšeno u: ",IF(Souhrn!H6&lt;&gt;0,"MŠ - ",""),IF(Souhrn!I6&lt;&gt;0,"ZŠ - ",""),IF(Souhrn!J6&lt;&gt;0,"ŠD - ",""),IF(Souhrn!K6&lt;&gt;0,"ŠK - ",""),IF(Souhrn!L6&lt;&gt;0,"SVČ - ",""),IF(Souhrn!M6&lt;&gt;0,"ZUŠ - ",""),")"),"OK")</f>
        <v>OK</v>
      </c>
      <c r="L5" s="1323"/>
      <c r="M5" s="1323"/>
      <c r="N5" s="1323"/>
      <c r="O5" s="1323"/>
      <c r="P5" s="1323"/>
      <c r="Q5" s="1323"/>
      <c r="R5" s="1323"/>
      <c r="S5" s="1323"/>
      <c r="T5" s="1323"/>
      <c r="U5" s="1323"/>
      <c r="V5" s="1323"/>
      <c r="W5" s="1323"/>
      <c r="X5" s="1323"/>
      <c r="Y5" s="1323"/>
      <c r="Z5" s="1323"/>
      <c r="AA5" s="1323"/>
      <c r="AB5" s="1323"/>
      <c r="AC5" s="1323"/>
      <c r="AD5" s="1323"/>
      <c r="AE5" s="1323"/>
      <c r="AF5" s="1323"/>
      <c r="AG5" s="1323"/>
      <c r="AH5" s="1323"/>
      <c r="AI5" s="1323"/>
      <c r="AJ5" s="1323"/>
    </row>
    <row r="6" spans="2:52" ht="21" customHeight="1" x14ac:dyDescent="0.25">
      <c r="B6" s="78"/>
      <c r="C6" s="78"/>
      <c r="D6" s="78"/>
      <c r="E6" s="4"/>
      <c r="F6" s="1322" t="s">
        <v>290</v>
      </c>
      <c r="G6" s="1322"/>
      <c r="H6" s="917">
        <f>SUMIFS(N15:N47,$C15:$C47,"1.5")</f>
        <v>0</v>
      </c>
      <c r="I6" s="917">
        <f>SUMIFS(AJ15:AJ47,$C15:$C47,"1.5")</f>
        <v>0</v>
      </c>
      <c r="J6" s="918">
        <f t="shared" si="0"/>
        <v>0</v>
      </c>
      <c r="K6" s="1324" t="str">
        <f>IF(Souhrn!G7&lt;0,CONCATENATE("je překročena celková částka SC za všechny subjekty (navýšeno u: ",IF(Souhrn!H7&lt;&gt;0,"MŠ - ",""),IF(Souhrn!I7&lt;&gt;0,"ZŠ - ",""),IF(Souhrn!J7&lt;&gt;0,"ŠD - ",""),IF(Souhrn!K7&lt;&gt;0,"ŠK - ",""),IF(Souhrn!L7&lt;&gt;0,"SVČ - ",""),IF(Souhrn!M7&lt;&gt;0,"ZUŠ - ",""),")"),"OK")</f>
        <v>OK</v>
      </c>
      <c r="L6" s="1324"/>
      <c r="M6" s="1324"/>
      <c r="N6" s="1324"/>
      <c r="O6" s="1324"/>
      <c r="P6" s="1324"/>
      <c r="Q6" s="1324"/>
      <c r="R6" s="1324"/>
      <c r="S6" s="1324"/>
      <c r="T6" s="1324"/>
      <c r="U6" s="1324"/>
      <c r="V6" s="1324"/>
      <c r="W6" s="1324"/>
      <c r="X6" s="1324"/>
      <c r="Y6" s="1324"/>
      <c r="Z6" s="1324"/>
      <c r="AA6" s="1324"/>
      <c r="AB6" s="1324"/>
      <c r="AC6" s="1324"/>
      <c r="AD6" s="1324"/>
      <c r="AE6" s="1324"/>
      <c r="AF6" s="1324"/>
      <c r="AG6" s="1324"/>
      <c r="AH6" s="1324"/>
      <c r="AI6" s="1324"/>
      <c r="AJ6" s="1324"/>
    </row>
    <row r="7" spans="2:52" ht="21" customHeight="1" x14ac:dyDescent="0.25">
      <c r="B7" s="78"/>
      <c r="C7" s="78"/>
      <c r="D7" s="78"/>
      <c r="E7" s="4"/>
      <c r="F7" s="1321" t="s">
        <v>291</v>
      </c>
      <c r="G7" s="1321"/>
      <c r="H7" s="827">
        <f>SUMIFS(N15:N47,$C15:$C47,"3.1")</f>
        <v>0</v>
      </c>
      <c r="I7" s="827">
        <f>SUMIFS(AJ15:AJ47,$C15:$C47,"3.1")</f>
        <v>0</v>
      </c>
      <c r="J7" s="747">
        <f t="shared" si="0"/>
        <v>0</v>
      </c>
      <c r="K7" s="1323" t="str">
        <f>IF(Souhrn!G8&lt;0,CONCATENATE("je překročena celková částka SC za všechny subjekty (navýšeno u: ",IF(Souhrn!H8&lt;&gt;0,"MŠ - ",""),IF(Souhrn!I8&lt;&gt;0,"ZŠ - ",""),IF(Souhrn!J8&lt;&gt;0,"ŠD - ",""),IF(Souhrn!K8&lt;&gt;0,"ŠK - ",""),IF(Souhrn!L8&lt;&gt;0,"SVČ - ",""),IF(Souhrn!M8&lt;&gt;0,"ZUŠ - ",""),")"),"OK")</f>
        <v>OK</v>
      </c>
      <c r="L7" s="1323"/>
      <c r="M7" s="1323"/>
      <c r="N7" s="1323"/>
      <c r="O7" s="1323"/>
      <c r="P7" s="1323"/>
      <c r="Q7" s="1323"/>
      <c r="R7" s="1323"/>
      <c r="S7" s="1323"/>
      <c r="T7" s="1323"/>
      <c r="U7" s="1323"/>
      <c r="V7" s="1323"/>
      <c r="W7" s="1323"/>
      <c r="X7" s="1323"/>
      <c r="Y7" s="1323"/>
      <c r="Z7" s="1323"/>
      <c r="AA7" s="1323"/>
      <c r="AB7" s="1323"/>
      <c r="AC7" s="1323"/>
      <c r="AD7" s="1323"/>
      <c r="AE7" s="1323"/>
      <c r="AF7" s="1323"/>
      <c r="AG7" s="1323"/>
      <c r="AH7" s="1323"/>
      <c r="AI7" s="1323"/>
      <c r="AJ7" s="1323"/>
    </row>
    <row r="8" spans="2:52" ht="15.75" thickBot="1" x14ac:dyDescent="0.3">
      <c r="B8" s="78"/>
      <c r="C8" s="78"/>
      <c r="D8" s="78"/>
      <c r="E8" s="4"/>
      <c r="F8" s="4"/>
    </row>
    <row r="9" spans="2:52" ht="9.75" customHeight="1" x14ac:dyDescent="0.25">
      <c r="B9" s="9"/>
      <c r="C9" s="11"/>
      <c r="D9" s="11"/>
      <c r="E9" s="11"/>
      <c r="F9" s="11"/>
      <c r="G9" s="11"/>
      <c r="H9" s="1338" t="s">
        <v>33</v>
      </c>
      <c r="I9" s="1339"/>
      <c r="J9" s="1340"/>
      <c r="K9" s="1312" t="s">
        <v>21</v>
      </c>
      <c r="L9" s="1315" t="s">
        <v>321</v>
      </c>
      <c r="M9" s="144">
        <v>100000</v>
      </c>
      <c r="N9" s="1318" t="s">
        <v>22</v>
      </c>
      <c r="P9" s="1310" t="s">
        <v>11</v>
      </c>
      <c r="Q9" s="1296" t="s">
        <v>0</v>
      </c>
      <c r="R9" s="1296" t="s">
        <v>1</v>
      </c>
      <c r="S9" s="1296" t="s">
        <v>97</v>
      </c>
      <c r="T9" s="1296" t="s">
        <v>98</v>
      </c>
      <c r="U9" s="1306" t="s">
        <v>99</v>
      </c>
      <c r="V9" s="1306" t="s">
        <v>100</v>
      </c>
      <c r="W9" s="1308" t="s">
        <v>4</v>
      </c>
      <c r="X9" s="1296" t="s">
        <v>5</v>
      </c>
      <c r="Y9" s="1296" t="s">
        <v>6</v>
      </c>
      <c r="Z9" s="1296" t="s">
        <v>7</v>
      </c>
      <c r="AA9" s="1298" t="s">
        <v>8</v>
      </c>
      <c r="AB9" s="1300" t="s">
        <v>3</v>
      </c>
      <c r="AG9" s="1312" t="s">
        <v>21</v>
      </c>
      <c r="AH9" s="1315" t="s">
        <v>322</v>
      </c>
      <c r="AI9" s="828">
        <v>100000</v>
      </c>
      <c r="AJ9" s="1318" t="s">
        <v>22</v>
      </c>
      <c r="AK9" s="1318" t="s">
        <v>280</v>
      </c>
      <c r="AL9" s="1318" t="s">
        <v>281</v>
      </c>
      <c r="AM9" s="17"/>
      <c r="AN9" s="1310" t="s">
        <v>11</v>
      </c>
      <c r="AO9" s="1296" t="s">
        <v>0</v>
      </c>
      <c r="AP9" s="1296" t="s">
        <v>1</v>
      </c>
      <c r="AQ9" s="1296" t="s">
        <v>97</v>
      </c>
      <c r="AR9" s="1296" t="s">
        <v>98</v>
      </c>
      <c r="AS9" s="1306" t="s">
        <v>99</v>
      </c>
      <c r="AT9" s="1306" t="s">
        <v>100</v>
      </c>
      <c r="AU9" s="1308" t="s">
        <v>4</v>
      </c>
      <c r="AV9" s="1296" t="s">
        <v>5</v>
      </c>
      <c r="AW9" s="1296" t="s">
        <v>6</v>
      </c>
      <c r="AX9" s="1296" t="s">
        <v>7</v>
      </c>
      <c r="AY9" s="1298" t="s">
        <v>8</v>
      </c>
      <c r="AZ9" s="1300" t="s">
        <v>3</v>
      </c>
    </row>
    <row r="10" spans="2:52" s="561" customFormat="1" ht="25.5" customHeight="1" x14ac:dyDescent="0.25">
      <c r="B10" s="1347" t="s">
        <v>47</v>
      </c>
      <c r="C10" s="1348"/>
      <c r="D10" s="1348"/>
      <c r="E10" s="1348"/>
      <c r="F10" s="1348"/>
      <c r="G10" s="1349"/>
      <c r="H10" s="1341"/>
      <c r="I10" s="1342"/>
      <c r="J10" s="1343"/>
      <c r="K10" s="1313"/>
      <c r="L10" s="1316"/>
      <c r="M10" s="559">
        <v>1800</v>
      </c>
      <c r="N10" s="1319"/>
      <c r="O10" s="560"/>
      <c r="P10" s="1311"/>
      <c r="Q10" s="1297"/>
      <c r="R10" s="1297"/>
      <c r="S10" s="1297"/>
      <c r="T10" s="1297"/>
      <c r="U10" s="1307"/>
      <c r="V10" s="1307"/>
      <c r="W10" s="1309"/>
      <c r="X10" s="1297"/>
      <c r="Y10" s="1297"/>
      <c r="Z10" s="1297"/>
      <c r="AA10" s="1299"/>
      <c r="AB10" s="1301"/>
      <c r="AG10" s="1313"/>
      <c r="AH10" s="1316"/>
      <c r="AI10" s="559">
        <v>1800</v>
      </c>
      <c r="AJ10" s="1319"/>
      <c r="AK10" s="1319"/>
      <c r="AL10" s="1319"/>
      <c r="AM10" s="560"/>
      <c r="AN10" s="1311"/>
      <c r="AO10" s="1297"/>
      <c r="AP10" s="1297"/>
      <c r="AQ10" s="1297"/>
      <c r="AR10" s="1297"/>
      <c r="AS10" s="1307"/>
      <c r="AT10" s="1307"/>
      <c r="AU10" s="1309"/>
      <c r="AV10" s="1297"/>
      <c r="AW10" s="1297"/>
      <c r="AX10" s="1297"/>
      <c r="AY10" s="1299"/>
      <c r="AZ10" s="1301"/>
    </row>
    <row r="11" spans="2:52" s="5" customFormat="1" ht="41.25" customHeight="1" x14ac:dyDescent="0.3">
      <c r="B11" s="10"/>
      <c r="C11" s="12"/>
      <c r="D11" s="433" t="s">
        <v>320</v>
      </c>
      <c r="E11" s="416"/>
      <c r="F11" s="906" t="s">
        <v>16</v>
      </c>
      <c r="G11" s="13"/>
      <c r="H11" s="1341"/>
      <c r="I11" s="1342"/>
      <c r="J11" s="1343"/>
      <c r="K11" s="1313"/>
      <c r="L11" s="1316"/>
      <c r="M11" s="145">
        <f>IF(SUM($W$15:$W$47)&lt;&gt;0,1,0)</f>
        <v>0</v>
      </c>
      <c r="N11" s="1319"/>
      <c r="O11" s="17"/>
      <c r="P11" s="1311"/>
      <c r="Q11" s="1297"/>
      <c r="R11" s="1297"/>
      <c r="S11" s="1297"/>
      <c r="T11" s="1297"/>
      <c r="U11" s="1307"/>
      <c r="V11" s="1307"/>
      <c r="W11" s="1309"/>
      <c r="X11" s="1297"/>
      <c r="Y11" s="1297"/>
      <c r="Z11" s="1297"/>
      <c r="AA11" s="1299"/>
      <c r="AB11" s="1301"/>
      <c r="AG11" s="1313"/>
      <c r="AH11" s="1316"/>
      <c r="AI11" s="829">
        <f>IF(SUM(AU15:AU47)&lt;&gt;0,1,0)</f>
        <v>0</v>
      </c>
      <c r="AJ11" s="1319"/>
      <c r="AK11" s="1319"/>
      <c r="AL11" s="1319"/>
      <c r="AM11" s="17"/>
      <c r="AN11" s="1311"/>
      <c r="AO11" s="1297"/>
      <c r="AP11" s="1297"/>
      <c r="AQ11" s="1297"/>
      <c r="AR11" s="1297"/>
      <c r="AS11" s="1307"/>
      <c r="AT11" s="1307"/>
      <c r="AU11" s="1309"/>
      <c r="AV11" s="1297"/>
      <c r="AW11" s="1297"/>
      <c r="AX11" s="1297"/>
      <c r="AY11" s="1299"/>
      <c r="AZ11" s="1301"/>
    </row>
    <row r="12" spans="2:52" s="7" customFormat="1" ht="28.5" customHeight="1" x14ac:dyDescent="0.3">
      <c r="B12" s="10"/>
      <c r="C12" s="12"/>
      <c r="D12" s="883">
        <v>0</v>
      </c>
      <c r="E12" s="416"/>
      <c r="F12" s="907">
        <f>IF(M13&gt;5000000,5000000,M13)</f>
        <v>0</v>
      </c>
      <c r="G12" s="14"/>
      <c r="H12" s="1341"/>
      <c r="I12" s="1342"/>
      <c r="J12" s="1343"/>
      <c r="K12" s="1313"/>
      <c r="L12" s="1316"/>
      <c r="M12" s="146">
        <f>IF((D12=0),IF(N48&gt;0,1,0),0)</f>
        <v>0</v>
      </c>
      <c r="N12" s="1319"/>
      <c r="O12" s="17"/>
      <c r="P12" s="1311"/>
      <c r="Q12" s="1297"/>
      <c r="R12" s="1297"/>
      <c r="S12" s="1297"/>
      <c r="T12" s="1297"/>
      <c r="U12" s="1307"/>
      <c r="V12" s="1307"/>
      <c r="W12" s="1309"/>
      <c r="X12" s="1297"/>
      <c r="Y12" s="1297"/>
      <c r="Z12" s="1297"/>
      <c r="AA12" s="1299"/>
      <c r="AB12" s="1301"/>
      <c r="AG12" s="1313"/>
      <c r="AH12" s="1316"/>
      <c r="AI12" s="146">
        <f>IF((D12=0),IF(AJ48&gt;0,1,0),0)</f>
        <v>0</v>
      </c>
      <c r="AJ12" s="1319"/>
      <c r="AK12" s="1319"/>
      <c r="AL12" s="1319"/>
      <c r="AM12" s="17"/>
      <c r="AN12" s="1311"/>
      <c r="AO12" s="1297"/>
      <c r="AP12" s="1297"/>
      <c r="AQ12" s="1297"/>
      <c r="AR12" s="1297"/>
      <c r="AS12" s="1307"/>
      <c r="AT12" s="1307"/>
      <c r="AU12" s="1309"/>
      <c r="AV12" s="1297"/>
      <c r="AW12" s="1297"/>
      <c r="AX12" s="1297"/>
      <c r="AY12" s="1299"/>
      <c r="AZ12" s="1301"/>
    </row>
    <row r="13" spans="2:52" s="1" customFormat="1" ht="18" customHeight="1" thickBot="1" x14ac:dyDescent="0.3">
      <c r="B13" s="10"/>
      <c r="C13" s="15"/>
      <c r="D13" s="15"/>
      <c r="E13" s="15"/>
      <c r="F13" s="15"/>
      <c r="G13" s="14"/>
      <c r="H13" s="1344"/>
      <c r="I13" s="1345"/>
      <c r="J13" s="1346"/>
      <c r="K13" s="1314"/>
      <c r="L13" s="1317"/>
      <c r="M13" s="564">
        <f>IF(D12&gt;0,M9+D12*M10,0)</f>
        <v>0</v>
      </c>
      <c r="N13" s="1320"/>
      <c r="O13" s="18"/>
      <c r="P13" s="1302" t="s">
        <v>10</v>
      </c>
      <c r="Q13" s="1303"/>
      <c r="R13" s="1303"/>
      <c r="S13" s="1303"/>
      <c r="T13" s="1303"/>
      <c r="U13" s="1303"/>
      <c r="V13" s="1304"/>
      <c r="W13" s="1305" t="s">
        <v>9</v>
      </c>
      <c r="X13" s="1303"/>
      <c r="Y13" s="1303"/>
      <c r="Z13" s="1303"/>
      <c r="AA13" s="1304"/>
      <c r="AB13" s="16" t="s">
        <v>2</v>
      </c>
      <c r="AG13" s="1314"/>
      <c r="AH13" s="1317"/>
      <c r="AI13" s="564">
        <f>IF(D12&gt;0,AI9+D12*AI10,0)</f>
        <v>0</v>
      </c>
      <c r="AJ13" s="1320"/>
      <c r="AK13" s="1320"/>
      <c r="AL13" s="1320"/>
      <c r="AM13" s="18"/>
      <c r="AN13" s="1302" t="s">
        <v>10</v>
      </c>
      <c r="AO13" s="1303"/>
      <c r="AP13" s="1303"/>
      <c r="AQ13" s="1303"/>
      <c r="AR13" s="1303"/>
      <c r="AS13" s="1303"/>
      <c r="AT13" s="1304"/>
      <c r="AU13" s="1305" t="s">
        <v>9</v>
      </c>
      <c r="AV13" s="1303"/>
      <c r="AW13" s="1303"/>
      <c r="AX13" s="1303"/>
      <c r="AY13" s="1304"/>
      <c r="AZ13" s="16" t="s">
        <v>2</v>
      </c>
    </row>
    <row r="14" spans="2:52" s="1" customFormat="1" ht="18" thickBot="1" x14ac:dyDescent="0.3">
      <c r="B14" s="1332" t="s">
        <v>56</v>
      </c>
      <c r="C14" s="1333"/>
      <c r="D14" s="1333"/>
      <c r="E14" s="1333"/>
      <c r="F14" s="1333"/>
      <c r="G14" s="1333"/>
      <c r="H14" s="1329" t="str">
        <f>H48</f>
        <v xml:space="preserve"> možno ještě rozdělit</v>
      </c>
      <c r="I14" s="1329"/>
      <c r="J14" s="1329"/>
      <c r="K14" s="908">
        <f>K48</f>
        <v>0</v>
      </c>
      <c r="L14" s="717"/>
      <c r="M14" s="195">
        <f>M48</f>
        <v>0</v>
      </c>
      <c r="N14" s="188">
        <f>N48</f>
        <v>0</v>
      </c>
      <c r="O14" s="18"/>
      <c r="P14" s="196">
        <v>54000</v>
      </c>
      <c r="Q14" s="197">
        <v>50501</v>
      </c>
      <c r="R14" s="197">
        <v>52601</v>
      </c>
      <c r="S14" s="197">
        <v>52602</v>
      </c>
      <c r="T14" s="197">
        <v>52106</v>
      </c>
      <c r="U14" s="400">
        <v>51212</v>
      </c>
      <c r="V14" s="198">
        <v>51017</v>
      </c>
      <c r="W14" s="199">
        <v>51010</v>
      </c>
      <c r="X14" s="200">
        <v>51610</v>
      </c>
      <c r="Y14" s="200">
        <v>51710</v>
      </c>
      <c r="Z14" s="200">
        <v>51510</v>
      </c>
      <c r="AA14" s="201">
        <v>52510</v>
      </c>
      <c r="AB14" s="202">
        <v>60000</v>
      </c>
      <c r="AG14" s="830">
        <f>AG48</f>
        <v>0</v>
      </c>
      <c r="AH14" s="717"/>
      <c r="AI14" s="195">
        <f>AI48</f>
        <v>0</v>
      </c>
      <c r="AJ14" s="188">
        <f>AJ48</f>
        <v>0</v>
      </c>
      <c r="AK14" s="831"/>
      <c r="AL14" s="832">
        <f>AL48</f>
        <v>0</v>
      </c>
      <c r="AM14" s="18"/>
      <c r="AN14" s="196">
        <v>54000</v>
      </c>
      <c r="AO14" s="197">
        <v>50501</v>
      </c>
      <c r="AP14" s="197">
        <v>52601</v>
      </c>
      <c r="AQ14" s="197">
        <v>52602</v>
      </c>
      <c r="AR14" s="197">
        <v>52106</v>
      </c>
      <c r="AS14" s="400">
        <v>51212</v>
      </c>
      <c r="AT14" s="198">
        <v>51017</v>
      </c>
      <c r="AU14" s="199">
        <v>51010</v>
      </c>
      <c r="AV14" s="200">
        <v>51610</v>
      </c>
      <c r="AW14" s="200">
        <v>51710</v>
      </c>
      <c r="AX14" s="200">
        <v>51510</v>
      </c>
      <c r="AY14" s="201">
        <v>52510</v>
      </c>
      <c r="AZ14" s="202">
        <v>60000</v>
      </c>
    </row>
    <row r="15" spans="2:52" s="1" customFormat="1" ht="30" customHeight="1" x14ac:dyDescent="0.25">
      <c r="B15" s="171" t="s">
        <v>213</v>
      </c>
      <c r="C15" s="418" t="s">
        <v>104</v>
      </c>
      <c r="D15" s="1335" t="s">
        <v>214</v>
      </c>
      <c r="E15" s="1335"/>
      <c r="F15" s="1335"/>
      <c r="G15" s="1337"/>
      <c r="H15" s="1334" t="s">
        <v>36</v>
      </c>
      <c r="I15" s="1335"/>
      <c r="J15" s="1336"/>
      <c r="K15" s="172">
        <v>3617</v>
      </c>
      <c r="L15" s="885">
        <v>0</v>
      </c>
      <c r="M15" s="437">
        <f>L15</f>
        <v>0</v>
      </c>
      <c r="N15" s="168">
        <f>K15*M15</f>
        <v>0</v>
      </c>
      <c r="O15" s="17"/>
      <c r="P15" s="147"/>
      <c r="Q15" s="148">
        <f>M15*1/120</f>
        <v>0</v>
      </c>
      <c r="R15" s="148"/>
      <c r="S15" s="148"/>
      <c r="T15" s="149"/>
      <c r="U15" s="401"/>
      <c r="V15" s="150"/>
      <c r="W15" s="151">
        <f>IF($M15&lt;&gt;0,"X",0)</f>
        <v>0</v>
      </c>
      <c r="X15" s="149">
        <f>IF($M15&lt;&gt;0,"XXX",0)</f>
        <v>0</v>
      </c>
      <c r="Y15" s="149">
        <f>IF($M15&lt;&gt;0,"XXX",0)</f>
        <v>0</v>
      </c>
      <c r="Z15" s="149">
        <f>IF($M15&lt;&gt;0,"XXX",0)</f>
        <v>0</v>
      </c>
      <c r="AA15" s="152"/>
      <c r="AB15" s="153"/>
      <c r="AG15" s="168">
        <v>3617</v>
      </c>
      <c r="AH15" s="684">
        <v>0</v>
      </c>
      <c r="AI15" s="437">
        <f>AH15</f>
        <v>0</v>
      </c>
      <c r="AJ15" s="773">
        <f>AG15*AI15</f>
        <v>0</v>
      </c>
      <c r="AK15" s="774" t="str">
        <f>IF(C15="1.1","02.3.68.1",IF(C15="1.2","02.3.68.2",IF(C15="1.5","02.3.68.5",IF(C15="3.1","02.3.61.1",))))</f>
        <v>02.3.68.2</v>
      </c>
      <c r="AL15" s="168">
        <f>AJ15-N15</f>
        <v>0</v>
      </c>
      <c r="AM15" s="17"/>
      <c r="AN15" s="147"/>
      <c r="AO15" s="148">
        <f>AI15*1/120</f>
        <v>0</v>
      </c>
      <c r="AP15" s="148"/>
      <c r="AQ15" s="148"/>
      <c r="AR15" s="149"/>
      <c r="AS15" s="401"/>
      <c r="AT15" s="150"/>
      <c r="AU15" s="151">
        <f>IF(AI15&lt;&gt;0,"X",0)</f>
        <v>0</v>
      </c>
      <c r="AV15" s="149">
        <f>IF(AI15&lt;&gt;0,"XXX",0)</f>
        <v>0</v>
      </c>
      <c r="AW15" s="149">
        <f>IF(AI15&lt;&gt;0,"XXX",0)</f>
        <v>0</v>
      </c>
      <c r="AX15" s="149">
        <f>IF(AI15&lt;&gt;0,"XXX",0)</f>
        <v>0</v>
      </c>
      <c r="AY15" s="152"/>
      <c r="AZ15" s="153"/>
    </row>
    <row r="16" spans="2:52" s="1" customFormat="1" ht="30" hidden="1" customHeight="1" x14ac:dyDescent="0.25">
      <c r="B16" s="173"/>
      <c r="C16" s="174"/>
      <c r="D16" s="174"/>
      <c r="E16" s="174"/>
      <c r="F16" s="174"/>
      <c r="G16" s="556"/>
      <c r="H16" s="175"/>
      <c r="I16" s="176"/>
      <c r="J16" s="177"/>
      <c r="K16" s="178"/>
      <c r="L16" s="879"/>
      <c r="M16" s="438"/>
      <c r="N16" s="169"/>
      <c r="O16" s="17"/>
      <c r="P16" s="154"/>
      <c r="Q16" s="155"/>
      <c r="R16" s="155"/>
      <c r="S16" s="155"/>
      <c r="T16" s="156"/>
      <c r="U16" s="402"/>
      <c r="V16" s="157"/>
      <c r="W16" s="158"/>
      <c r="X16" s="156"/>
      <c r="Y16" s="156"/>
      <c r="Z16" s="156"/>
      <c r="AA16" s="159"/>
      <c r="AB16" s="160"/>
      <c r="AG16" s="169"/>
      <c r="AH16" s="3"/>
      <c r="AI16" s="438"/>
      <c r="AJ16" s="775"/>
      <c r="AK16" s="776"/>
      <c r="AL16" s="170"/>
      <c r="AM16" s="17"/>
      <c r="AN16" s="154"/>
      <c r="AO16" s="155"/>
      <c r="AP16" s="155"/>
      <c r="AQ16" s="155"/>
      <c r="AR16" s="156"/>
      <c r="AS16" s="402"/>
      <c r="AT16" s="157"/>
      <c r="AU16" s="158"/>
      <c r="AV16" s="156"/>
      <c r="AW16" s="156"/>
      <c r="AX16" s="156"/>
      <c r="AY16" s="159"/>
      <c r="AZ16" s="160"/>
    </row>
    <row r="17" spans="2:52" s="1" customFormat="1" ht="30" customHeight="1" x14ac:dyDescent="0.25">
      <c r="B17" s="179" t="s">
        <v>215</v>
      </c>
      <c r="C17" s="418" t="s">
        <v>104</v>
      </c>
      <c r="D17" s="1327" t="s">
        <v>216</v>
      </c>
      <c r="E17" s="1327"/>
      <c r="F17" s="1327"/>
      <c r="G17" s="1328"/>
      <c r="H17" s="1330" t="s">
        <v>37</v>
      </c>
      <c r="I17" s="1327"/>
      <c r="J17" s="1331"/>
      <c r="K17" s="180">
        <v>5871</v>
      </c>
      <c r="L17" s="886">
        <v>0</v>
      </c>
      <c r="M17" s="437">
        <f>L17</f>
        <v>0</v>
      </c>
      <c r="N17" s="170">
        <f>K17*M17</f>
        <v>0</v>
      </c>
      <c r="O17" s="17"/>
      <c r="P17" s="161"/>
      <c r="Q17" s="162">
        <f>M17*1/120</f>
        <v>0</v>
      </c>
      <c r="R17" s="162"/>
      <c r="S17" s="162"/>
      <c r="T17" s="163"/>
      <c r="U17" s="403"/>
      <c r="V17" s="164"/>
      <c r="W17" s="165">
        <f>IF($M17&lt;&gt;0,"X",0)</f>
        <v>0</v>
      </c>
      <c r="X17" s="163">
        <f>IF($M17&lt;&gt;0,"XXX",0)</f>
        <v>0</v>
      </c>
      <c r="Y17" s="163">
        <f>IF($M17&lt;&gt;0,"XXX",0)</f>
        <v>0</v>
      </c>
      <c r="Z17" s="163">
        <f>IF($M17&lt;&gt;0,"XXX",0)</f>
        <v>0</v>
      </c>
      <c r="AA17" s="166"/>
      <c r="AB17" s="160"/>
      <c r="AG17" s="170">
        <v>5871</v>
      </c>
      <c r="AH17" s="689">
        <v>0</v>
      </c>
      <c r="AI17" s="437">
        <f>AH17</f>
        <v>0</v>
      </c>
      <c r="AJ17" s="777">
        <f>AG17*AI17</f>
        <v>0</v>
      </c>
      <c r="AK17" s="776" t="str">
        <f>IF(C17="1.1","02.3.68.1",IF(C17="1.2","02.3.68.2",IF(C17="1.5","02.3.68.5",IF(C17="3.1","02.3.61.1",))))</f>
        <v>02.3.68.2</v>
      </c>
      <c r="AL17" s="170">
        <f>AJ17-N17</f>
        <v>0</v>
      </c>
      <c r="AM17" s="17"/>
      <c r="AN17" s="161"/>
      <c r="AO17" s="162">
        <f>AI17*1/120</f>
        <v>0</v>
      </c>
      <c r="AP17" s="162"/>
      <c r="AQ17" s="162"/>
      <c r="AR17" s="163"/>
      <c r="AS17" s="403"/>
      <c r="AT17" s="164"/>
      <c r="AU17" s="165">
        <f>IF(AI17&lt;&gt;0,"X",0)</f>
        <v>0</v>
      </c>
      <c r="AV17" s="163">
        <f>IF(AI17&lt;&gt;0,"XXX",0)</f>
        <v>0</v>
      </c>
      <c r="AW17" s="163">
        <f>IF(AI17&lt;&gt;0,"XXX",0)</f>
        <v>0</v>
      </c>
      <c r="AX17" s="163">
        <f>IF(AI17&lt;&gt;0,"XXX",0)</f>
        <v>0</v>
      </c>
      <c r="AY17" s="166"/>
      <c r="AZ17" s="160"/>
    </row>
    <row r="18" spans="2:52" s="1" customFormat="1" ht="30" hidden="1" customHeight="1" x14ac:dyDescent="0.25">
      <c r="B18" s="179"/>
      <c r="C18" s="877"/>
      <c r="D18" s="877"/>
      <c r="E18" s="877"/>
      <c r="F18" s="877"/>
      <c r="G18" s="176"/>
      <c r="H18" s="175"/>
      <c r="I18" s="176"/>
      <c r="J18" s="557"/>
      <c r="K18" s="180"/>
      <c r="L18" s="880"/>
      <c r="M18" s="438"/>
      <c r="N18" s="170"/>
      <c r="O18" s="17"/>
      <c r="P18" s="161"/>
      <c r="Q18" s="162"/>
      <c r="R18" s="162"/>
      <c r="S18" s="162"/>
      <c r="T18" s="163"/>
      <c r="U18" s="403"/>
      <c r="V18" s="164"/>
      <c r="W18" s="165"/>
      <c r="X18" s="163"/>
      <c r="Y18" s="163"/>
      <c r="Z18" s="163"/>
      <c r="AA18" s="166"/>
      <c r="AB18" s="160"/>
      <c r="AG18" s="170"/>
      <c r="AH18" s="2"/>
      <c r="AI18" s="438"/>
      <c r="AJ18" s="777"/>
      <c r="AK18" s="776"/>
      <c r="AL18" s="170"/>
      <c r="AM18" s="17"/>
      <c r="AN18" s="161"/>
      <c r="AO18" s="162"/>
      <c r="AP18" s="162"/>
      <c r="AQ18" s="162"/>
      <c r="AR18" s="163"/>
      <c r="AS18" s="403"/>
      <c r="AT18" s="164"/>
      <c r="AU18" s="165"/>
      <c r="AV18" s="163"/>
      <c r="AW18" s="163"/>
      <c r="AX18" s="163"/>
      <c r="AY18" s="166"/>
      <c r="AZ18" s="160"/>
    </row>
    <row r="19" spans="2:52" s="1" customFormat="1" ht="30" customHeight="1" x14ac:dyDescent="0.25">
      <c r="B19" s="179" t="s">
        <v>217</v>
      </c>
      <c r="C19" s="417" t="s">
        <v>83</v>
      </c>
      <c r="D19" s="1327" t="s">
        <v>218</v>
      </c>
      <c r="E19" s="1327"/>
      <c r="F19" s="1327"/>
      <c r="G19" s="1328"/>
      <c r="H19" s="1330" t="s">
        <v>219</v>
      </c>
      <c r="I19" s="1327"/>
      <c r="J19" s="1331"/>
      <c r="K19" s="180">
        <v>5233</v>
      </c>
      <c r="L19" s="886">
        <v>0</v>
      </c>
      <c r="M19" s="437">
        <f>L19</f>
        <v>0</v>
      </c>
      <c r="N19" s="170">
        <f>K19*M19</f>
        <v>0</v>
      </c>
      <c r="O19" s="17"/>
      <c r="P19" s="161"/>
      <c r="Q19" s="162">
        <f>M19*1/24</f>
        <v>0</v>
      </c>
      <c r="R19" s="162"/>
      <c r="S19" s="162"/>
      <c r="T19" s="163"/>
      <c r="U19" s="403"/>
      <c r="V19" s="164"/>
      <c r="W19" s="165">
        <f>IF($M19&lt;&gt;0,"X",0)</f>
        <v>0</v>
      </c>
      <c r="X19" s="163">
        <f>IF($M19&lt;&gt;0,"XXX",0)</f>
        <v>0</v>
      </c>
      <c r="Y19" s="163">
        <f>IF($M19&lt;&gt;0,"XXX",0)</f>
        <v>0</v>
      </c>
      <c r="Z19" s="163">
        <f>IF($M19&lt;&gt;0,"XXX",0)</f>
        <v>0</v>
      </c>
      <c r="AA19" s="166"/>
      <c r="AB19" s="160"/>
      <c r="AG19" s="170">
        <v>5233</v>
      </c>
      <c r="AH19" s="689">
        <v>0</v>
      </c>
      <c r="AI19" s="437">
        <f>AH19</f>
        <v>0</v>
      </c>
      <c r="AJ19" s="777">
        <f>AG19*AI19</f>
        <v>0</v>
      </c>
      <c r="AK19" s="776" t="str">
        <f>IF(C19="1.1","02.3.68.1",IF(C19="1.2","02.3.68.2",IF(C19="1.5","02.3.68.5",IF(C19="3.1","02.3.61.1",))))</f>
        <v>02.3.68.5</v>
      </c>
      <c r="AL19" s="170">
        <f>AJ19-N19</f>
        <v>0</v>
      </c>
      <c r="AM19" s="17"/>
      <c r="AN19" s="161"/>
      <c r="AO19" s="162">
        <f>AI19*1/24</f>
        <v>0</v>
      </c>
      <c r="AP19" s="162"/>
      <c r="AQ19" s="162"/>
      <c r="AR19" s="163"/>
      <c r="AS19" s="403"/>
      <c r="AT19" s="164"/>
      <c r="AU19" s="165">
        <f>IF(AI19&lt;&gt;0,"X",0)</f>
        <v>0</v>
      </c>
      <c r="AV19" s="163">
        <f>IF(AI19&lt;&gt;0,"XXX",0)</f>
        <v>0</v>
      </c>
      <c r="AW19" s="163">
        <f>IF(AI19&lt;&gt;0,"XXX",0)</f>
        <v>0</v>
      </c>
      <c r="AX19" s="163">
        <f>IF(AI19&lt;&gt;0,"XXX",0)</f>
        <v>0</v>
      </c>
      <c r="AY19" s="166"/>
      <c r="AZ19" s="160"/>
    </row>
    <row r="20" spans="2:52" s="1" customFormat="1" ht="30" hidden="1" customHeight="1" x14ac:dyDescent="0.25">
      <c r="B20" s="179"/>
      <c r="C20" s="877"/>
      <c r="D20" s="877"/>
      <c r="E20" s="877"/>
      <c r="F20" s="877"/>
      <c r="G20" s="176"/>
      <c r="H20" s="175"/>
      <c r="I20" s="176"/>
      <c r="J20" s="557"/>
      <c r="K20" s="180"/>
      <c r="L20" s="880"/>
      <c r="M20" s="437"/>
      <c r="N20" s="170"/>
      <c r="O20" s="17"/>
      <c r="P20" s="161"/>
      <c r="Q20" s="162"/>
      <c r="R20" s="162"/>
      <c r="S20" s="162"/>
      <c r="T20" s="163"/>
      <c r="U20" s="403"/>
      <c r="V20" s="164"/>
      <c r="W20" s="165"/>
      <c r="X20" s="163"/>
      <c r="Y20" s="163"/>
      <c r="Z20" s="163"/>
      <c r="AA20" s="166"/>
      <c r="AB20" s="160"/>
      <c r="AG20" s="170"/>
      <c r="AH20" s="2"/>
      <c r="AI20" s="437"/>
      <c r="AJ20" s="777"/>
      <c r="AK20" s="776"/>
      <c r="AL20" s="170"/>
      <c r="AM20" s="17"/>
      <c r="AN20" s="161"/>
      <c r="AO20" s="162"/>
      <c r="AP20" s="162"/>
      <c r="AQ20" s="162"/>
      <c r="AR20" s="163"/>
      <c r="AS20" s="403"/>
      <c r="AT20" s="164"/>
      <c r="AU20" s="165"/>
      <c r="AV20" s="163"/>
      <c r="AW20" s="163"/>
      <c r="AX20" s="163"/>
      <c r="AY20" s="166"/>
      <c r="AZ20" s="160"/>
    </row>
    <row r="21" spans="2:52" s="1" customFormat="1" ht="30" customHeight="1" x14ac:dyDescent="0.25">
      <c r="B21" s="179" t="s">
        <v>220</v>
      </c>
      <c r="C21" s="418" t="s">
        <v>104</v>
      </c>
      <c r="D21" s="1327" t="s">
        <v>253</v>
      </c>
      <c r="E21" s="1327"/>
      <c r="F21" s="1327"/>
      <c r="G21" s="1328"/>
      <c r="H21" s="1330" t="s">
        <v>35</v>
      </c>
      <c r="I21" s="1327"/>
      <c r="J21" s="1331"/>
      <c r="K21" s="180">
        <v>3480</v>
      </c>
      <c r="L21" s="886">
        <v>0</v>
      </c>
      <c r="M21" s="437">
        <f>L21</f>
        <v>0</v>
      </c>
      <c r="N21" s="170">
        <f>K21*M21</f>
        <v>0</v>
      </c>
      <c r="O21" s="17"/>
      <c r="P21" s="161">
        <f>IF(M21&lt;&gt;0,"*",0)</f>
        <v>0</v>
      </c>
      <c r="Q21" s="162"/>
      <c r="R21" s="162"/>
      <c r="S21" s="162"/>
      <c r="T21" s="163"/>
      <c r="U21" s="403"/>
      <c r="V21" s="164"/>
      <c r="W21" s="165"/>
      <c r="X21" s="163"/>
      <c r="Y21" s="163"/>
      <c r="Z21" s="163"/>
      <c r="AA21" s="167">
        <f>M21/2</f>
        <v>0</v>
      </c>
      <c r="AB21" s="160">
        <f>M21/3</f>
        <v>0</v>
      </c>
      <c r="AG21" s="170">
        <v>3480</v>
      </c>
      <c r="AH21" s="689">
        <v>0</v>
      </c>
      <c r="AI21" s="437">
        <f>AH21</f>
        <v>0</v>
      </c>
      <c r="AJ21" s="777">
        <f>AG21*AI21</f>
        <v>0</v>
      </c>
      <c r="AK21" s="776" t="str">
        <f>IF(C21="1.1","02.3.68.1",IF(C21="1.2","02.3.68.2",IF(C21="1.5","02.3.68.5",IF(C21="3.1","02.3.61.1",))))</f>
        <v>02.3.68.2</v>
      </c>
      <c r="AL21" s="170">
        <f>AJ21-N21</f>
        <v>0</v>
      </c>
      <c r="AM21" s="17"/>
      <c r="AN21" s="161">
        <f>IF(AI21&lt;&gt;0,"*",0)</f>
        <v>0</v>
      </c>
      <c r="AO21" s="162"/>
      <c r="AP21" s="162"/>
      <c r="AQ21" s="162"/>
      <c r="AR21" s="163"/>
      <c r="AS21" s="403"/>
      <c r="AT21" s="164"/>
      <c r="AU21" s="165"/>
      <c r="AV21" s="163"/>
      <c r="AW21" s="163"/>
      <c r="AX21" s="163"/>
      <c r="AY21" s="167">
        <f>AI21/2</f>
        <v>0</v>
      </c>
      <c r="AZ21" s="160">
        <f>AI21/3</f>
        <v>0</v>
      </c>
    </row>
    <row r="22" spans="2:52" s="1" customFormat="1" ht="30" hidden="1" customHeight="1" x14ac:dyDescent="0.25">
      <c r="B22" s="179"/>
      <c r="C22" s="877"/>
      <c r="D22" s="877"/>
      <c r="E22" s="877"/>
      <c r="F22" s="877"/>
      <c r="G22" s="176"/>
      <c r="H22" s="175"/>
      <c r="I22" s="176"/>
      <c r="J22" s="557"/>
      <c r="K22" s="180"/>
      <c r="L22" s="880"/>
      <c r="M22" s="437"/>
      <c r="N22" s="170"/>
      <c r="O22" s="17"/>
      <c r="P22" s="161"/>
      <c r="Q22" s="162"/>
      <c r="R22" s="162"/>
      <c r="S22" s="162"/>
      <c r="T22" s="163"/>
      <c r="U22" s="403"/>
      <c r="V22" s="164"/>
      <c r="W22" s="165"/>
      <c r="X22" s="163"/>
      <c r="Y22" s="163"/>
      <c r="Z22" s="163"/>
      <c r="AA22" s="166"/>
      <c r="AB22" s="160"/>
      <c r="AG22" s="170"/>
      <c r="AH22" s="2"/>
      <c r="AI22" s="437"/>
      <c r="AJ22" s="777"/>
      <c r="AK22" s="776"/>
      <c r="AL22" s="170"/>
      <c r="AM22" s="17"/>
      <c r="AN22" s="161"/>
      <c r="AO22" s="162"/>
      <c r="AP22" s="162"/>
      <c r="AQ22" s="162"/>
      <c r="AR22" s="163"/>
      <c r="AS22" s="403"/>
      <c r="AT22" s="164"/>
      <c r="AU22" s="165"/>
      <c r="AV22" s="163"/>
      <c r="AW22" s="163"/>
      <c r="AX22" s="163"/>
      <c r="AY22" s="166"/>
      <c r="AZ22" s="160"/>
    </row>
    <row r="23" spans="2:52" s="1" customFormat="1" ht="30" customHeight="1" x14ac:dyDescent="0.25">
      <c r="B23" s="179" t="s">
        <v>221</v>
      </c>
      <c r="C23" s="745" t="s">
        <v>279</v>
      </c>
      <c r="D23" s="1327" t="s">
        <v>262</v>
      </c>
      <c r="E23" s="1327"/>
      <c r="F23" s="1327"/>
      <c r="G23" s="1328"/>
      <c r="H23" s="1330" t="s">
        <v>35</v>
      </c>
      <c r="I23" s="1327"/>
      <c r="J23" s="1331"/>
      <c r="K23" s="180">
        <v>3480</v>
      </c>
      <c r="L23" s="886">
        <v>0</v>
      </c>
      <c r="M23" s="437">
        <f>L23</f>
        <v>0</v>
      </c>
      <c r="N23" s="170">
        <f>K23*M23</f>
        <v>0</v>
      </c>
      <c r="O23" s="17"/>
      <c r="P23" s="161">
        <f>IF(M23&lt;&gt;0,"*",0)</f>
        <v>0</v>
      </c>
      <c r="Q23" s="162"/>
      <c r="R23" s="162"/>
      <c r="S23" s="162"/>
      <c r="T23" s="163"/>
      <c r="U23" s="403"/>
      <c r="V23" s="164"/>
      <c r="W23" s="165"/>
      <c r="X23" s="163"/>
      <c r="Y23" s="163"/>
      <c r="Z23" s="163"/>
      <c r="AA23" s="167">
        <f>M23/2</f>
        <v>0</v>
      </c>
      <c r="AB23" s="160">
        <f>M23/3</f>
        <v>0</v>
      </c>
      <c r="AG23" s="170">
        <v>3480</v>
      </c>
      <c r="AH23" s="689">
        <v>0</v>
      </c>
      <c r="AI23" s="437">
        <f>AH23</f>
        <v>0</v>
      </c>
      <c r="AJ23" s="777">
        <f>AG23*AI23</f>
        <v>0</v>
      </c>
      <c r="AK23" s="776" t="str">
        <f>IF(C23="1.1","02.3.68.1",IF(C23="1.2","02.3.68.2",IF(C23="1.5","02.3.68.5",IF(C23="3.1","02.3.61.1",))))</f>
        <v>02.3.61.1</v>
      </c>
      <c r="AL23" s="170">
        <f>AJ23-N23</f>
        <v>0</v>
      </c>
      <c r="AM23" s="17"/>
      <c r="AN23" s="161">
        <f>IF(AI23&lt;&gt;0,"*",0)</f>
        <v>0</v>
      </c>
      <c r="AO23" s="162"/>
      <c r="AP23" s="162"/>
      <c r="AQ23" s="162"/>
      <c r="AR23" s="163"/>
      <c r="AS23" s="403"/>
      <c r="AT23" s="164"/>
      <c r="AU23" s="165"/>
      <c r="AV23" s="163"/>
      <c r="AW23" s="163"/>
      <c r="AX23" s="163"/>
      <c r="AY23" s="167">
        <f>AI23/2</f>
        <v>0</v>
      </c>
      <c r="AZ23" s="160">
        <f>AI23/3</f>
        <v>0</v>
      </c>
    </row>
    <row r="24" spans="2:52" s="1" customFormat="1" ht="20.25" hidden="1" customHeight="1" x14ac:dyDescent="0.25">
      <c r="B24" s="179"/>
      <c r="C24" s="877"/>
      <c r="D24" s="877"/>
      <c r="E24" s="877"/>
      <c r="F24" s="877"/>
      <c r="G24" s="176"/>
      <c r="H24" s="175"/>
      <c r="I24" s="176"/>
      <c r="J24" s="557"/>
      <c r="K24" s="180"/>
      <c r="L24" s="880"/>
      <c r="M24" s="437"/>
      <c r="N24" s="170"/>
      <c r="O24" s="17"/>
      <c r="P24" s="161"/>
      <c r="Q24" s="162"/>
      <c r="R24" s="162"/>
      <c r="S24" s="162"/>
      <c r="T24" s="163"/>
      <c r="U24" s="403"/>
      <c r="V24" s="164"/>
      <c r="W24" s="165"/>
      <c r="X24" s="163"/>
      <c r="Y24" s="163"/>
      <c r="Z24" s="163"/>
      <c r="AA24" s="167"/>
      <c r="AB24" s="160"/>
      <c r="AG24" s="170"/>
      <c r="AH24" s="2"/>
      <c r="AI24" s="437"/>
      <c r="AJ24" s="777"/>
      <c r="AK24" s="776"/>
      <c r="AL24" s="170"/>
      <c r="AM24" s="17"/>
      <c r="AN24" s="161"/>
      <c r="AO24" s="162"/>
      <c r="AP24" s="162"/>
      <c r="AQ24" s="162"/>
      <c r="AR24" s="163"/>
      <c r="AS24" s="403"/>
      <c r="AT24" s="164"/>
      <c r="AU24" s="165"/>
      <c r="AV24" s="163"/>
      <c r="AW24" s="163"/>
      <c r="AX24" s="163"/>
      <c r="AY24" s="167"/>
      <c r="AZ24" s="160"/>
    </row>
    <row r="25" spans="2:52" s="1" customFormat="1" ht="30" customHeight="1" x14ac:dyDescent="0.25">
      <c r="B25" s="179" t="s">
        <v>222</v>
      </c>
      <c r="C25" s="418" t="s">
        <v>104</v>
      </c>
      <c r="D25" s="1327" t="s">
        <v>266</v>
      </c>
      <c r="E25" s="1327"/>
      <c r="F25" s="1327"/>
      <c r="G25" s="1328"/>
      <c r="H25" s="1330" t="s">
        <v>40</v>
      </c>
      <c r="I25" s="1327"/>
      <c r="J25" s="1331"/>
      <c r="K25" s="180">
        <v>1360</v>
      </c>
      <c r="L25" s="886">
        <v>0</v>
      </c>
      <c r="M25" s="439">
        <f>IF(L25=1,0,L25)</f>
        <v>0</v>
      </c>
      <c r="N25" s="170">
        <f>K25*M25</f>
        <v>0</v>
      </c>
      <c r="O25" s="17"/>
      <c r="P25" s="161">
        <f>IF(M25&lt;&gt;0,"*",0)</f>
        <v>0</v>
      </c>
      <c r="Q25" s="162"/>
      <c r="R25" s="162"/>
      <c r="S25" s="162"/>
      <c r="T25" s="163"/>
      <c r="U25" s="403"/>
      <c r="V25" s="164"/>
      <c r="W25" s="165"/>
      <c r="X25" s="163"/>
      <c r="Y25" s="163"/>
      <c r="Z25" s="163"/>
      <c r="AA25" s="167">
        <f>M25/2</f>
        <v>0</v>
      </c>
      <c r="AB25" s="160">
        <f>M25/3</f>
        <v>0</v>
      </c>
      <c r="AG25" s="170">
        <v>1360</v>
      </c>
      <c r="AH25" s="689">
        <v>0</v>
      </c>
      <c r="AI25" s="439">
        <f>IF(AH25=1,0,AH25)</f>
        <v>0</v>
      </c>
      <c r="AJ25" s="777">
        <f>AG25*AI25</f>
        <v>0</v>
      </c>
      <c r="AK25" s="776" t="str">
        <f>IF(C25="1.1","02.3.68.1",IF(C25="1.2","02.3.68.2",IF(C25="1.5","02.3.68.5",IF(C25="3.1","02.3.61.1",))))</f>
        <v>02.3.68.2</v>
      </c>
      <c r="AL25" s="170">
        <f>AJ25-N25</f>
        <v>0</v>
      </c>
      <c r="AM25" s="17"/>
      <c r="AN25" s="161">
        <f>IF(AI25&lt;&gt;0,"*",0)</f>
        <v>0</v>
      </c>
      <c r="AO25" s="162"/>
      <c r="AP25" s="162"/>
      <c r="AQ25" s="162"/>
      <c r="AR25" s="163"/>
      <c r="AS25" s="403"/>
      <c r="AT25" s="164"/>
      <c r="AU25" s="165"/>
      <c r="AV25" s="163"/>
      <c r="AW25" s="163"/>
      <c r="AX25" s="163"/>
      <c r="AY25" s="167">
        <f>AI25/2</f>
        <v>0</v>
      </c>
      <c r="AZ25" s="160">
        <f>AI25/3</f>
        <v>0</v>
      </c>
    </row>
    <row r="26" spans="2:52" s="1" customFormat="1" ht="30" hidden="1" customHeight="1" x14ac:dyDescent="0.25">
      <c r="B26" s="179"/>
      <c r="C26" s="877"/>
      <c r="D26" s="877"/>
      <c r="E26" s="877"/>
      <c r="F26" s="877"/>
      <c r="G26" s="176"/>
      <c r="H26" s="175"/>
      <c r="I26" s="176"/>
      <c r="J26" s="557"/>
      <c r="K26" s="180"/>
      <c r="L26" s="880"/>
      <c r="M26" s="437"/>
      <c r="N26" s="170"/>
      <c r="O26" s="17"/>
      <c r="P26" s="161"/>
      <c r="Q26" s="162"/>
      <c r="R26" s="162"/>
      <c r="S26" s="162"/>
      <c r="T26" s="163"/>
      <c r="U26" s="403"/>
      <c r="V26" s="164"/>
      <c r="W26" s="165"/>
      <c r="X26" s="163"/>
      <c r="Y26" s="163"/>
      <c r="Z26" s="163"/>
      <c r="AA26" s="167"/>
      <c r="AB26" s="160"/>
      <c r="AG26" s="170"/>
      <c r="AH26" s="2"/>
      <c r="AI26" s="437"/>
      <c r="AJ26" s="777"/>
      <c r="AK26" s="776"/>
      <c r="AL26" s="170"/>
      <c r="AM26" s="17"/>
      <c r="AN26" s="161"/>
      <c r="AO26" s="162"/>
      <c r="AP26" s="162"/>
      <c r="AQ26" s="162"/>
      <c r="AR26" s="163"/>
      <c r="AS26" s="403"/>
      <c r="AT26" s="164"/>
      <c r="AU26" s="165"/>
      <c r="AV26" s="163"/>
      <c r="AW26" s="163"/>
      <c r="AX26" s="163"/>
      <c r="AY26" s="167"/>
      <c r="AZ26" s="160"/>
    </row>
    <row r="27" spans="2:52" s="1" customFormat="1" ht="30" customHeight="1" x14ac:dyDescent="0.25">
      <c r="B27" s="179" t="s">
        <v>223</v>
      </c>
      <c r="C27" s="418" t="s">
        <v>104</v>
      </c>
      <c r="D27" s="1327" t="s">
        <v>224</v>
      </c>
      <c r="E27" s="1327"/>
      <c r="F27" s="1327"/>
      <c r="G27" s="1328"/>
      <c r="H27" s="1330" t="s">
        <v>225</v>
      </c>
      <c r="I27" s="1327"/>
      <c r="J27" s="1331"/>
      <c r="K27" s="180">
        <v>8456</v>
      </c>
      <c r="L27" s="886">
        <v>0</v>
      </c>
      <c r="M27" s="437">
        <f>L27</f>
        <v>0</v>
      </c>
      <c r="N27" s="170">
        <f>K27*M27</f>
        <v>0</v>
      </c>
      <c r="O27" s="17"/>
      <c r="P27" s="161">
        <f>M27*3</f>
        <v>0</v>
      </c>
      <c r="Q27" s="162"/>
      <c r="R27" s="162"/>
      <c r="S27" s="162"/>
      <c r="T27" s="163"/>
      <c r="U27" s="403"/>
      <c r="V27" s="164"/>
      <c r="W27" s="165"/>
      <c r="X27" s="163"/>
      <c r="Y27" s="163"/>
      <c r="Z27" s="163"/>
      <c r="AA27" s="167">
        <f>P27</f>
        <v>0</v>
      </c>
      <c r="AB27" s="160">
        <f>P27/2</f>
        <v>0</v>
      </c>
      <c r="AG27" s="170">
        <v>8456</v>
      </c>
      <c r="AH27" s="689">
        <v>0</v>
      </c>
      <c r="AI27" s="437">
        <f>AH27</f>
        <v>0</v>
      </c>
      <c r="AJ27" s="777">
        <f>AG27*AI27</f>
        <v>0</v>
      </c>
      <c r="AK27" s="776" t="str">
        <f>IF(C27="1.1","02.3.68.1",IF(C27="1.2","02.3.68.2",IF(C27="1.5","02.3.68.5",IF(C27="3.1","02.3.61.1",))))</f>
        <v>02.3.68.2</v>
      </c>
      <c r="AL27" s="170">
        <f>AJ27-N27</f>
        <v>0</v>
      </c>
      <c r="AM27" s="17"/>
      <c r="AN27" s="161">
        <f>AI27*3</f>
        <v>0</v>
      </c>
      <c r="AO27" s="162"/>
      <c r="AP27" s="162"/>
      <c r="AQ27" s="162"/>
      <c r="AR27" s="163"/>
      <c r="AS27" s="403"/>
      <c r="AT27" s="164"/>
      <c r="AU27" s="165"/>
      <c r="AV27" s="163"/>
      <c r="AW27" s="163"/>
      <c r="AX27" s="163"/>
      <c r="AY27" s="167">
        <f>AN27</f>
        <v>0</v>
      </c>
      <c r="AZ27" s="160">
        <f>AN27/2</f>
        <v>0</v>
      </c>
    </row>
    <row r="28" spans="2:52" s="1" customFormat="1" ht="30" hidden="1" customHeight="1" x14ac:dyDescent="0.25">
      <c r="B28" s="179"/>
      <c r="C28" s="877"/>
      <c r="D28" s="877"/>
      <c r="E28" s="877"/>
      <c r="F28" s="877"/>
      <c r="G28" s="176"/>
      <c r="H28" s="175"/>
      <c r="I28" s="176"/>
      <c r="J28" s="557"/>
      <c r="K28" s="180"/>
      <c r="L28" s="880"/>
      <c r="M28" s="437"/>
      <c r="N28" s="170"/>
      <c r="O28" s="17"/>
      <c r="P28" s="161"/>
      <c r="Q28" s="162"/>
      <c r="R28" s="162"/>
      <c r="S28" s="162"/>
      <c r="T28" s="163"/>
      <c r="U28" s="403"/>
      <c r="V28" s="164"/>
      <c r="W28" s="165"/>
      <c r="X28" s="163"/>
      <c r="Y28" s="163"/>
      <c r="Z28" s="163"/>
      <c r="AA28" s="167"/>
      <c r="AB28" s="160"/>
      <c r="AG28" s="170"/>
      <c r="AH28" s="2"/>
      <c r="AI28" s="437"/>
      <c r="AJ28" s="777"/>
      <c r="AK28" s="776"/>
      <c r="AL28" s="170"/>
      <c r="AM28" s="17"/>
      <c r="AN28" s="161"/>
      <c r="AO28" s="162"/>
      <c r="AP28" s="162"/>
      <c r="AQ28" s="162"/>
      <c r="AR28" s="163"/>
      <c r="AS28" s="403"/>
      <c r="AT28" s="164"/>
      <c r="AU28" s="165"/>
      <c r="AV28" s="163"/>
      <c r="AW28" s="163"/>
      <c r="AX28" s="163"/>
      <c r="AY28" s="167"/>
      <c r="AZ28" s="160"/>
    </row>
    <row r="29" spans="2:52" s="1" customFormat="1" ht="42.75" customHeight="1" x14ac:dyDescent="0.25">
      <c r="B29" s="179" t="s">
        <v>226</v>
      </c>
      <c r="C29" s="418" t="s">
        <v>104</v>
      </c>
      <c r="D29" s="1327" t="s">
        <v>102</v>
      </c>
      <c r="E29" s="1327"/>
      <c r="F29" s="1327"/>
      <c r="G29" s="1328"/>
      <c r="H29" s="1330" t="s">
        <v>227</v>
      </c>
      <c r="I29" s="1327"/>
      <c r="J29" s="1331"/>
      <c r="K29" s="180">
        <v>9010</v>
      </c>
      <c r="L29" s="886">
        <v>0</v>
      </c>
      <c r="M29" s="437">
        <f>L29</f>
        <v>0</v>
      </c>
      <c r="N29" s="170">
        <f>K29*M29</f>
        <v>0</v>
      </c>
      <c r="O29" s="17"/>
      <c r="P29" s="161">
        <f>2*M29</f>
        <v>0</v>
      </c>
      <c r="Q29" s="162"/>
      <c r="R29" s="162"/>
      <c r="S29" s="162"/>
      <c r="T29" s="163"/>
      <c r="U29" s="403"/>
      <c r="V29" s="164"/>
      <c r="W29" s="165"/>
      <c r="X29" s="163"/>
      <c r="Y29" s="163"/>
      <c r="Z29" s="163"/>
      <c r="AA29" s="167">
        <f t="shared" ref="AA29" si="1">P29</f>
        <v>0</v>
      </c>
      <c r="AB29" s="160">
        <f>AA29/2</f>
        <v>0</v>
      </c>
      <c r="AG29" s="170">
        <v>9010</v>
      </c>
      <c r="AH29" s="689">
        <v>0</v>
      </c>
      <c r="AI29" s="437">
        <f>AH29</f>
        <v>0</v>
      </c>
      <c r="AJ29" s="777">
        <f>AG29*AI29</f>
        <v>0</v>
      </c>
      <c r="AK29" s="776" t="str">
        <f>IF(C29="1.1","02.3.68.1",IF(C29="1.2","02.3.68.2",IF(C29="1.5","02.3.68.5",IF(C29="3.1","02.3.61.1",))))</f>
        <v>02.3.68.2</v>
      </c>
      <c r="AL29" s="170">
        <f>AJ29-N29</f>
        <v>0</v>
      </c>
      <c r="AM29" s="17"/>
      <c r="AN29" s="161">
        <f>2*AI29</f>
        <v>0</v>
      </c>
      <c r="AO29" s="162"/>
      <c r="AP29" s="162"/>
      <c r="AQ29" s="162"/>
      <c r="AR29" s="163"/>
      <c r="AS29" s="403"/>
      <c r="AT29" s="164"/>
      <c r="AU29" s="165"/>
      <c r="AV29" s="163"/>
      <c r="AW29" s="163"/>
      <c r="AX29" s="163"/>
      <c r="AY29" s="167">
        <f t="shared" ref="AY29" si="2">AN29</f>
        <v>0</v>
      </c>
      <c r="AZ29" s="160">
        <f>AY29/2</f>
        <v>0</v>
      </c>
    </row>
    <row r="30" spans="2:52" s="1" customFormat="1" ht="30" hidden="1" customHeight="1" x14ac:dyDescent="0.25">
      <c r="B30" s="179"/>
      <c r="C30" s="877"/>
      <c r="D30" s="877"/>
      <c r="E30" s="877"/>
      <c r="F30" s="877"/>
      <c r="G30" s="176"/>
      <c r="H30" s="175"/>
      <c r="I30" s="176"/>
      <c r="J30" s="557"/>
      <c r="K30" s="180"/>
      <c r="L30" s="880"/>
      <c r="M30" s="437"/>
      <c r="N30" s="170"/>
      <c r="O30" s="17"/>
      <c r="P30" s="161"/>
      <c r="Q30" s="162"/>
      <c r="R30" s="162"/>
      <c r="S30" s="162"/>
      <c r="T30" s="163"/>
      <c r="U30" s="403"/>
      <c r="V30" s="164"/>
      <c r="W30" s="165"/>
      <c r="X30" s="163"/>
      <c r="Y30" s="163"/>
      <c r="Z30" s="163"/>
      <c r="AA30" s="167"/>
      <c r="AB30" s="160"/>
      <c r="AG30" s="170"/>
      <c r="AH30" s="2"/>
      <c r="AI30" s="437"/>
      <c r="AJ30" s="777"/>
      <c r="AK30" s="776"/>
      <c r="AL30" s="170"/>
      <c r="AM30" s="17"/>
      <c r="AN30" s="161"/>
      <c r="AO30" s="162"/>
      <c r="AP30" s="162"/>
      <c r="AQ30" s="162"/>
      <c r="AR30" s="163"/>
      <c r="AS30" s="403"/>
      <c r="AT30" s="164"/>
      <c r="AU30" s="165"/>
      <c r="AV30" s="163"/>
      <c r="AW30" s="163"/>
      <c r="AX30" s="163"/>
      <c r="AY30" s="167"/>
      <c r="AZ30" s="160"/>
    </row>
    <row r="31" spans="2:52" s="1" customFormat="1" ht="30" customHeight="1" x14ac:dyDescent="0.25">
      <c r="B31" s="179" t="s">
        <v>228</v>
      </c>
      <c r="C31" s="418" t="s">
        <v>104</v>
      </c>
      <c r="D31" s="1327" t="s">
        <v>229</v>
      </c>
      <c r="E31" s="1327"/>
      <c r="F31" s="1327"/>
      <c r="G31" s="1328"/>
      <c r="H31" s="1330" t="s">
        <v>230</v>
      </c>
      <c r="I31" s="1327"/>
      <c r="J31" s="1331"/>
      <c r="K31" s="180">
        <v>8150</v>
      </c>
      <c r="L31" s="886">
        <v>0</v>
      </c>
      <c r="M31" s="437">
        <f>L31</f>
        <v>0</v>
      </c>
      <c r="N31" s="170">
        <f>K31*M31</f>
        <v>0</v>
      </c>
      <c r="O31" s="17"/>
      <c r="P31" s="161">
        <f>2*M31</f>
        <v>0</v>
      </c>
      <c r="Q31" s="162"/>
      <c r="R31" s="162"/>
      <c r="S31" s="162"/>
      <c r="T31" s="163"/>
      <c r="U31" s="403"/>
      <c r="V31" s="164"/>
      <c r="W31" s="165"/>
      <c r="X31" s="163"/>
      <c r="Y31" s="163"/>
      <c r="Z31" s="163"/>
      <c r="AA31" s="167">
        <f>P31</f>
        <v>0</v>
      </c>
      <c r="AB31" s="160">
        <f>AA31/2</f>
        <v>0</v>
      </c>
      <c r="AG31" s="170">
        <v>8150</v>
      </c>
      <c r="AH31" s="689">
        <v>0</v>
      </c>
      <c r="AI31" s="437">
        <f>AH31</f>
        <v>0</v>
      </c>
      <c r="AJ31" s="777">
        <f>AG31*AI31</f>
        <v>0</v>
      </c>
      <c r="AK31" s="776" t="str">
        <f>IF(C31="1.1","02.3.68.1",IF(C31="1.2","02.3.68.2",IF(C31="1.5","02.3.68.5",IF(C31="3.1","02.3.61.1",))))</f>
        <v>02.3.68.2</v>
      </c>
      <c r="AL31" s="170">
        <f>AJ31-N31</f>
        <v>0</v>
      </c>
      <c r="AM31" s="17"/>
      <c r="AN31" s="161">
        <f>2*AI31</f>
        <v>0</v>
      </c>
      <c r="AO31" s="162"/>
      <c r="AP31" s="162"/>
      <c r="AQ31" s="162"/>
      <c r="AR31" s="163"/>
      <c r="AS31" s="403"/>
      <c r="AT31" s="164"/>
      <c r="AU31" s="165"/>
      <c r="AV31" s="163"/>
      <c r="AW31" s="163"/>
      <c r="AX31" s="163"/>
      <c r="AY31" s="167">
        <f>AN31</f>
        <v>0</v>
      </c>
      <c r="AZ31" s="160">
        <f>AY31/2</f>
        <v>0</v>
      </c>
    </row>
    <row r="32" spans="2:52" s="1" customFormat="1" ht="30" hidden="1" customHeight="1" x14ac:dyDescent="0.25">
      <c r="B32" s="179"/>
      <c r="C32" s="877"/>
      <c r="D32" s="877"/>
      <c r="E32" s="877"/>
      <c r="F32" s="877"/>
      <c r="G32" s="176"/>
      <c r="H32" s="175"/>
      <c r="I32" s="176"/>
      <c r="J32" s="557"/>
      <c r="K32" s="180"/>
      <c r="L32" s="880"/>
      <c r="M32" s="437"/>
      <c r="N32" s="170"/>
      <c r="O32" s="17"/>
      <c r="P32" s="161"/>
      <c r="Q32" s="162"/>
      <c r="R32" s="162"/>
      <c r="S32" s="162"/>
      <c r="T32" s="163"/>
      <c r="U32" s="403"/>
      <c r="V32" s="164"/>
      <c r="W32" s="165"/>
      <c r="X32" s="163"/>
      <c r="Y32" s="163"/>
      <c r="Z32" s="163"/>
      <c r="AA32" s="167"/>
      <c r="AB32" s="160"/>
      <c r="AG32" s="170"/>
      <c r="AH32" s="2"/>
      <c r="AI32" s="437"/>
      <c r="AJ32" s="777"/>
      <c r="AK32" s="776"/>
      <c r="AL32" s="170"/>
      <c r="AM32" s="17"/>
      <c r="AN32" s="161"/>
      <c r="AO32" s="162"/>
      <c r="AP32" s="162"/>
      <c r="AQ32" s="162"/>
      <c r="AR32" s="163"/>
      <c r="AS32" s="403"/>
      <c r="AT32" s="164"/>
      <c r="AU32" s="165"/>
      <c r="AV32" s="163"/>
      <c r="AW32" s="163"/>
      <c r="AX32" s="163"/>
      <c r="AY32" s="167"/>
      <c r="AZ32" s="160"/>
    </row>
    <row r="33" spans="2:52" s="1" customFormat="1" ht="42.75" customHeight="1" x14ac:dyDescent="0.25">
      <c r="B33" s="179" t="s">
        <v>231</v>
      </c>
      <c r="C33" s="417" t="s">
        <v>83</v>
      </c>
      <c r="D33" s="1327" t="s">
        <v>232</v>
      </c>
      <c r="E33" s="1327"/>
      <c r="F33" s="1327"/>
      <c r="G33" s="1328"/>
      <c r="H33" s="1330" t="s">
        <v>233</v>
      </c>
      <c r="I33" s="1327"/>
      <c r="J33" s="1331"/>
      <c r="K33" s="180">
        <v>11030</v>
      </c>
      <c r="L33" s="886">
        <v>0</v>
      </c>
      <c r="M33" s="437">
        <f>L33</f>
        <v>0</v>
      </c>
      <c r="N33" s="170">
        <f>K33*M33</f>
        <v>0</v>
      </c>
      <c r="O33" s="17"/>
      <c r="P33" s="161">
        <f>M33</f>
        <v>0</v>
      </c>
      <c r="Q33" s="162"/>
      <c r="R33" s="162"/>
      <c r="S33" s="162"/>
      <c r="T33" s="163"/>
      <c r="U33" s="403"/>
      <c r="V33" s="164"/>
      <c r="W33" s="165"/>
      <c r="X33" s="163"/>
      <c r="Y33" s="163"/>
      <c r="Z33" s="163"/>
      <c r="AA33" s="167">
        <f t="shared" ref="AA33" si="3">P33</f>
        <v>0</v>
      </c>
      <c r="AB33" s="160">
        <f>P33</f>
        <v>0</v>
      </c>
      <c r="AG33" s="170">
        <v>11030</v>
      </c>
      <c r="AH33" s="689">
        <v>0</v>
      </c>
      <c r="AI33" s="437">
        <f>AH33</f>
        <v>0</v>
      </c>
      <c r="AJ33" s="777">
        <f>AG33*AI33</f>
        <v>0</v>
      </c>
      <c r="AK33" s="776" t="str">
        <f>IF(C33="1.1","02.3.68.1",IF(C33="1.2","02.3.68.2",IF(C33="1.5","02.3.68.5",IF(C33="3.1","02.3.61.1",))))</f>
        <v>02.3.68.5</v>
      </c>
      <c r="AL33" s="170">
        <f>AJ33-N33</f>
        <v>0</v>
      </c>
      <c r="AM33" s="17"/>
      <c r="AN33" s="161">
        <f>AI33</f>
        <v>0</v>
      </c>
      <c r="AO33" s="162"/>
      <c r="AP33" s="162"/>
      <c r="AQ33" s="162"/>
      <c r="AR33" s="163"/>
      <c r="AS33" s="403"/>
      <c r="AT33" s="164"/>
      <c r="AU33" s="165"/>
      <c r="AV33" s="163"/>
      <c r="AW33" s="163"/>
      <c r="AX33" s="163"/>
      <c r="AY33" s="167">
        <f t="shared" ref="AY33" si="4">AN33</f>
        <v>0</v>
      </c>
      <c r="AZ33" s="160">
        <f>AN33</f>
        <v>0</v>
      </c>
    </row>
    <row r="34" spans="2:52" s="1" customFormat="1" ht="30" hidden="1" customHeight="1" x14ac:dyDescent="0.25">
      <c r="B34" s="179"/>
      <c r="C34" s="877"/>
      <c r="D34" s="877"/>
      <c r="E34" s="877"/>
      <c r="F34" s="877"/>
      <c r="G34" s="176"/>
      <c r="H34" s="175"/>
      <c r="I34" s="176"/>
      <c r="J34" s="557"/>
      <c r="K34" s="180"/>
      <c r="L34" s="880"/>
      <c r="M34" s="437"/>
      <c r="N34" s="170"/>
      <c r="O34" s="17"/>
      <c r="P34" s="161"/>
      <c r="Q34" s="162"/>
      <c r="R34" s="162"/>
      <c r="S34" s="162"/>
      <c r="T34" s="163"/>
      <c r="U34" s="403"/>
      <c r="V34" s="164"/>
      <c r="W34" s="165"/>
      <c r="X34" s="163"/>
      <c r="Y34" s="163"/>
      <c r="Z34" s="163"/>
      <c r="AA34" s="167"/>
      <c r="AB34" s="160"/>
      <c r="AG34" s="170"/>
      <c r="AH34" s="2"/>
      <c r="AI34" s="437"/>
      <c r="AJ34" s="777"/>
      <c r="AK34" s="776"/>
      <c r="AL34" s="170"/>
      <c r="AM34" s="17"/>
      <c r="AN34" s="161"/>
      <c r="AO34" s="162"/>
      <c r="AP34" s="162"/>
      <c r="AQ34" s="162"/>
      <c r="AR34" s="163"/>
      <c r="AS34" s="403"/>
      <c r="AT34" s="164"/>
      <c r="AU34" s="165"/>
      <c r="AV34" s="163"/>
      <c r="AW34" s="163"/>
      <c r="AX34" s="163"/>
      <c r="AY34" s="167"/>
      <c r="AZ34" s="160"/>
    </row>
    <row r="35" spans="2:52" s="1" customFormat="1" ht="40.5" customHeight="1" x14ac:dyDescent="0.25">
      <c r="B35" s="179" t="s">
        <v>234</v>
      </c>
      <c r="C35" s="418" t="s">
        <v>104</v>
      </c>
      <c r="D35" s="1327" t="s">
        <v>235</v>
      </c>
      <c r="E35" s="1327"/>
      <c r="F35" s="1327"/>
      <c r="G35" s="1328"/>
      <c r="H35" s="1330" t="s">
        <v>236</v>
      </c>
      <c r="I35" s="1327"/>
      <c r="J35" s="1331"/>
      <c r="K35" s="180">
        <v>5637</v>
      </c>
      <c r="L35" s="886">
        <v>0</v>
      </c>
      <c r="M35" s="437">
        <f>L35</f>
        <v>0</v>
      </c>
      <c r="N35" s="170">
        <f>K35*M35</f>
        <v>0</v>
      </c>
      <c r="O35" s="17"/>
      <c r="P35" s="161">
        <f>2*M35</f>
        <v>0</v>
      </c>
      <c r="Q35" s="162"/>
      <c r="R35" s="162"/>
      <c r="S35" s="162"/>
      <c r="T35" s="163"/>
      <c r="U35" s="403"/>
      <c r="V35" s="164"/>
      <c r="W35" s="165"/>
      <c r="X35" s="163"/>
      <c r="Y35" s="163"/>
      <c r="Z35" s="163"/>
      <c r="AA35" s="167">
        <f>P35/2</f>
        <v>0</v>
      </c>
      <c r="AB35" s="160">
        <f>P35/4</f>
        <v>0</v>
      </c>
      <c r="AG35" s="170">
        <v>5637</v>
      </c>
      <c r="AH35" s="689">
        <v>0</v>
      </c>
      <c r="AI35" s="437">
        <f>AH35</f>
        <v>0</v>
      </c>
      <c r="AJ35" s="777">
        <f>AG35*AI35</f>
        <v>0</v>
      </c>
      <c r="AK35" s="776" t="str">
        <f>IF(C35="1.1","02.3.68.1",IF(C35="1.2","02.3.68.2",IF(C35="1.5","02.3.68.5",IF(C35="3.1","02.3.61.1",))))</f>
        <v>02.3.68.2</v>
      </c>
      <c r="AL35" s="170">
        <f>AJ35-N35</f>
        <v>0</v>
      </c>
      <c r="AM35" s="17"/>
      <c r="AN35" s="161">
        <f>2*AI35</f>
        <v>0</v>
      </c>
      <c r="AO35" s="162"/>
      <c r="AP35" s="162"/>
      <c r="AQ35" s="162"/>
      <c r="AR35" s="163"/>
      <c r="AS35" s="403"/>
      <c r="AT35" s="164"/>
      <c r="AU35" s="165"/>
      <c r="AV35" s="163"/>
      <c r="AW35" s="163"/>
      <c r="AX35" s="163"/>
      <c r="AY35" s="167">
        <f>AN35/2</f>
        <v>0</v>
      </c>
      <c r="AZ35" s="160">
        <f>AN35/4</f>
        <v>0</v>
      </c>
    </row>
    <row r="36" spans="2:52" s="1" customFormat="1" ht="30" hidden="1" customHeight="1" x14ac:dyDescent="0.25">
      <c r="B36" s="179"/>
      <c r="C36" s="877"/>
      <c r="D36" s="877"/>
      <c r="E36" s="877"/>
      <c r="F36" s="877"/>
      <c r="G36" s="176"/>
      <c r="H36" s="175"/>
      <c r="I36" s="176"/>
      <c r="J36" s="557"/>
      <c r="K36" s="180"/>
      <c r="L36" s="880"/>
      <c r="M36" s="437"/>
      <c r="N36" s="170"/>
      <c r="O36" s="17"/>
      <c r="P36" s="161"/>
      <c r="Q36" s="162"/>
      <c r="R36" s="162"/>
      <c r="S36" s="162"/>
      <c r="T36" s="163"/>
      <c r="U36" s="403"/>
      <c r="V36" s="164"/>
      <c r="W36" s="165"/>
      <c r="X36" s="163"/>
      <c r="Y36" s="163"/>
      <c r="Z36" s="163"/>
      <c r="AA36" s="167"/>
      <c r="AB36" s="160"/>
      <c r="AG36" s="170"/>
      <c r="AH36" s="2"/>
      <c r="AI36" s="437"/>
      <c r="AJ36" s="777"/>
      <c r="AK36" s="776"/>
      <c r="AL36" s="170"/>
      <c r="AM36" s="17"/>
      <c r="AN36" s="161"/>
      <c r="AO36" s="162"/>
      <c r="AP36" s="162"/>
      <c r="AQ36" s="162"/>
      <c r="AR36" s="163"/>
      <c r="AS36" s="403"/>
      <c r="AT36" s="164"/>
      <c r="AU36" s="165"/>
      <c r="AV36" s="163"/>
      <c r="AW36" s="163"/>
      <c r="AX36" s="163"/>
      <c r="AY36" s="167"/>
      <c r="AZ36" s="160"/>
    </row>
    <row r="37" spans="2:52" s="1" customFormat="1" ht="30" customHeight="1" x14ac:dyDescent="0.25">
      <c r="B37" s="179" t="s">
        <v>237</v>
      </c>
      <c r="C37" s="418" t="s">
        <v>104</v>
      </c>
      <c r="D37" s="1327" t="s">
        <v>238</v>
      </c>
      <c r="E37" s="1327"/>
      <c r="F37" s="1327"/>
      <c r="G37" s="1328"/>
      <c r="H37" s="1330" t="s">
        <v>239</v>
      </c>
      <c r="I37" s="1327"/>
      <c r="J37" s="1331"/>
      <c r="K37" s="180">
        <v>31191</v>
      </c>
      <c r="L37" s="886">
        <v>0</v>
      </c>
      <c r="M37" s="437">
        <f>L37</f>
        <v>0</v>
      </c>
      <c r="N37" s="170">
        <f>K37*M37</f>
        <v>0</v>
      </c>
      <c r="O37" s="17"/>
      <c r="P37" s="161"/>
      <c r="Q37" s="162"/>
      <c r="R37" s="407">
        <f>M37</f>
        <v>0</v>
      </c>
      <c r="S37" s="162"/>
      <c r="T37" s="163"/>
      <c r="U37" s="403"/>
      <c r="V37" s="164"/>
      <c r="W37" s="165">
        <f>IF($M37&lt;&gt;0,"X",0)</f>
        <v>0</v>
      </c>
      <c r="X37" s="163">
        <f>IF($M37&lt;&gt;0,"XXX",0)</f>
        <v>0</v>
      </c>
      <c r="Y37" s="163">
        <f>IF($M37&lt;&gt;0,"XXX",0)</f>
        <v>0</v>
      </c>
      <c r="Z37" s="163">
        <f>IF($M37&lt;&gt;0,"XXX",0)</f>
        <v>0</v>
      </c>
      <c r="AA37" s="167"/>
      <c r="AB37" s="160"/>
      <c r="AG37" s="170">
        <v>31191</v>
      </c>
      <c r="AH37" s="689">
        <v>0</v>
      </c>
      <c r="AI37" s="437">
        <f>AH37</f>
        <v>0</v>
      </c>
      <c r="AJ37" s="777">
        <f>AG37*AI37</f>
        <v>0</v>
      </c>
      <c r="AK37" s="776" t="str">
        <f>IF(C37="1.1","02.3.68.1",IF(C37="1.2","02.3.68.2",IF(C37="1.5","02.3.68.5",IF(C37="3.1","02.3.61.1",))))</f>
        <v>02.3.68.2</v>
      </c>
      <c r="AL37" s="170">
        <f>AJ37-N37</f>
        <v>0</v>
      </c>
      <c r="AM37" s="17"/>
      <c r="AN37" s="161"/>
      <c r="AO37" s="162"/>
      <c r="AP37" s="407">
        <f>AI37</f>
        <v>0</v>
      </c>
      <c r="AQ37" s="162"/>
      <c r="AR37" s="163"/>
      <c r="AS37" s="403"/>
      <c r="AT37" s="164"/>
      <c r="AU37" s="165">
        <f>IF(AI37&lt;&gt;0,"X",0)</f>
        <v>0</v>
      </c>
      <c r="AV37" s="163">
        <f>IF(AI37&lt;&gt;0,"XXX",0)</f>
        <v>0</v>
      </c>
      <c r="AW37" s="163">
        <f>IF(AI37&lt;&gt;0,"XXX",0)</f>
        <v>0</v>
      </c>
      <c r="AX37" s="163">
        <f>IF(AI37&lt;&gt;0,"XXX",0)</f>
        <v>0</v>
      </c>
      <c r="AY37" s="167"/>
      <c r="AZ37" s="160"/>
    </row>
    <row r="38" spans="2:52" s="1" customFormat="1" ht="30" hidden="1" customHeight="1" x14ac:dyDescent="0.25">
      <c r="B38" s="179"/>
      <c r="C38" s="877"/>
      <c r="D38" s="877"/>
      <c r="E38" s="877"/>
      <c r="F38" s="877"/>
      <c r="G38" s="176"/>
      <c r="H38" s="175"/>
      <c r="I38" s="176"/>
      <c r="J38" s="557"/>
      <c r="K38" s="180"/>
      <c r="L38" s="880"/>
      <c r="M38" s="437"/>
      <c r="N38" s="170"/>
      <c r="O38" s="17"/>
      <c r="P38" s="161"/>
      <c r="Q38" s="162"/>
      <c r="R38" s="162"/>
      <c r="S38" s="162"/>
      <c r="T38" s="163"/>
      <c r="U38" s="403"/>
      <c r="V38" s="164"/>
      <c r="W38" s="165"/>
      <c r="X38" s="163"/>
      <c r="Y38" s="163"/>
      <c r="Z38" s="163"/>
      <c r="AA38" s="167"/>
      <c r="AB38" s="160"/>
      <c r="AG38" s="170"/>
      <c r="AH38" s="2"/>
      <c r="AI38" s="437"/>
      <c r="AJ38" s="777"/>
      <c r="AK38" s="776"/>
      <c r="AL38" s="170"/>
      <c r="AM38" s="17"/>
      <c r="AN38" s="161"/>
      <c r="AO38" s="162"/>
      <c r="AP38" s="162"/>
      <c r="AQ38" s="162"/>
      <c r="AR38" s="163"/>
      <c r="AS38" s="403"/>
      <c r="AT38" s="164"/>
      <c r="AU38" s="165"/>
      <c r="AV38" s="163"/>
      <c r="AW38" s="163"/>
      <c r="AX38" s="163"/>
      <c r="AY38" s="167"/>
      <c r="AZ38" s="160"/>
    </row>
    <row r="39" spans="2:52" s="1" customFormat="1" ht="30" customHeight="1" x14ac:dyDescent="0.25">
      <c r="B39" s="179" t="s">
        <v>240</v>
      </c>
      <c r="C39" s="417" t="s">
        <v>83</v>
      </c>
      <c r="D39" s="1327" t="s">
        <v>241</v>
      </c>
      <c r="E39" s="1327"/>
      <c r="F39" s="1327"/>
      <c r="G39" s="1328"/>
      <c r="H39" s="1330" t="s">
        <v>242</v>
      </c>
      <c r="I39" s="1327"/>
      <c r="J39" s="1331"/>
      <c r="K39" s="180">
        <v>27575</v>
      </c>
      <c r="L39" s="886">
        <v>0</v>
      </c>
      <c r="M39" s="437">
        <f>L39</f>
        <v>0</v>
      </c>
      <c r="N39" s="170">
        <f>K39*M39</f>
        <v>0</v>
      </c>
      <c r="O39" s="17"/>
      <c r="P39" s="161"/>
      <c r="Q39" s="167"/>
      <c r="R39" s="407">
        <f>M39</f>
        <v>0</v>
      </c>
      <c r="S39" s="167"/>
      <c r="T39" s="163"/>
      <c r="U39" s="403"/>
      <c r="V39" s="164"/>
      <c r="W39" s="165">
        <f>IF($M39&lt;&gt;0,"X",0)</f>
        <v>0</v>
      </c>
      <c r="X39" s="163">
        <f>IF($M39&lt;&gt;0,"XXX",0)</f>
        <v>0</v>
      </c>
      <c r="Y39" s="163">
        <f>IF($M39&lt;&gt;0,"XXX",0)</f>
        <v>0</v>
      </c>
      <c r="Z39" s="163">
        <f>IF($M39&lt;&gt;0,"XXX",0)</f>
        <v>0</v>
      </c>
      <c r="AA39" s="167"/>
      <c r="AB39" s="160"/>
      <c r="AG39" s="170">
        <v>27575</v>
      </c>
      <c r="AH39" s="689">
        <v>0</v>
      </c>
      <c r="AI39" s="437">
        <f>AH39</f>
        <v>0</v>
      </c>
      <c r="AJ39" s="777">
        <f>AG39*AI39</f>
        <v>0</v>
      </c>
      <c r="AK39" s="776" t="str">
        <f>IF(C39="1.1","02.3.68.1",IF(C39="1.2","02.3.68.2",IF(C39="1.5","02.3.68.5",IF(C39="3.1","02.3.61.1",))))</f>
        <v>02.3.68.5</v>
      </c>
      <c r="AL39" s="170">
        <f>AJ39-N39</f>
        <v>0</v>
      </c>
      <c r="AM39" s="17"/>
      <c r="AN39" s="161"/>
      <c r="AO39" s="167"/>
      <c r="AP39" s="407">
        <f>AI39</f>
        <v>0</v>
      </c>
      <c r="AQ39" s="167"/>
      <c r="AR39" s="163"/>
      <c r="AS39" s="403"/>
      <c r="AT39" s="164"/>
      <c r="AU39" s="165">
        <f>IF(AI39&lt;&gt;0,"X",0)</f>
        <v>0</v>
      </c>
      <c r="AV39" s="163">
        <f>IF(AI39&lt;&gt;0,"XXX",0)</f>
        <v>0</v>
      </c>
      <c r="AW39" s="163">
        <f>IF(AI39&lt;&gt;0,"XXX",0)</f>
        <v>0</v>
      </c>
      <c r="AX39" s="163">
        <f>IF(AI39&lt;&gt;0,"XXX",0)</f>
        <v>0</v>
      </c>
      <c r="AY39" s="167"/>
      <c r="AZ39" s="160"/>
    </row>
    <row r="40" spans="2:52" s="1" customFormat="1" ht="30" hidden="1" customHeight="1" x14ac:dyDescent="0.25">
      <c r="B40" s="179"/>
      <c r="C40" s="877"/>
      <c r="D40" s="877"/>
      <c r="E40" s="877"/>
      <c r="F40" s="877"/>
      <c r="G40" s="176"/>
      <c r="H40" s="175"/>
      <c r="I40" s="176"/>
      <c r="J40" s="557"/>
      <c r="K40" s="180"/>
      <c r="L40" s="880"/>
      <c r="M40" s="437"/>
      <c r="N40" s="170"/>
      <c r="O40" s="17"/>
      <c r="P40" s="161"/>
      <c r="Q40" s="162"/>
      <c r="R40" s="162"/>
      <c r="S40" s="162"/>
      <c r="T40" s="163"/>
      <c r="U40" s="403"/>
      <c r="V40" s="164"/>
      <c r="W40" s="165"/>
      <c r="X40" s="163"/>
      <c r="Y40" s="163"/>
      <c r="Z40" s="163"/>
      <c r="AA40" s="167"/>
      <c r="AB40" s="160"/>
      <c r="AG40" s="170"/>
      <c r="AH40" s="2"/>
      <c r="AI40" s="437"/>
      <c r="AJ40" s="777"/>
      <c r="AK40" s="776"/>
      <c r="AL40" s="170"/>
      <c r="AM40" s="17"/>
      <c r="AN40" s="161"/>
      <c r="AO40" s="162"/>
      <c r="AP40" s="162"/>
      <c r="AQ40" s="162"/>
      <c r="AR40" s="163"/>
      <c r="AS40" s="403"/>
      <c r="AT40" s="164"/>
      <c r="AU40" s="165"/>
      <c r="AV40" s="163"/>
      <c r="AW40" s="163"/>
      <c r="AX40" s="163"/>
      <c r="AY40" s="167"/>
      <c r="AZ40" s="160"/>
    </row>
    <row r="41" spans="2:52" s="1" customFormat="1" ht="30" customHeight="1" x14ac:dyDescent="0.25">
      <c r="B41" s="179" t="s">
        <v>243</v>
      </c>
      <c r="C41" s="417" t="s">
        <v>83</v>
      </c>
      <c r="D41" s="1072" t="s">
        <v>248</v>
      </c>
      <c r="E41" s="1073"/>
      <c r="F41" s="1073"/>
      <c r="G41" s="1074"/>
      <c r="H41" s="1330" t="s">
        <v>84</v>
      </c>
      <c r="I41" s="1327"/>
      <c r="J41" s="1331"/>
      <c r="K41" s="180">
        <f>IF(D41="",0,LEFT(RIGHT(D41,8),2)*2000)</f>
        <v>128000</v>
      </c>
      <c r="L41" s="886">
        <v>0</v>
      </c>
      <c r="M41" s="437">
        <f>K41*L41</f>
        <v>0</v>
      </c>
      <c r="N41" s="170">
        <f>K41*L41</f>
        <v>0</v>
      </c>
      <c r="O41" s="17"/>
      <c r="P41" s="161"/>
      <c r="Q41" s="162"/>
      <c r="R41" s="162"/>
      <c r="S41" s="162"/>
      <c r="T41" s="162">
        <f>M41/128000</f>
        <v>0</v>
      </c>
      <c r="U41" s="403"/>
      <c r="V41" s="164"/>
      <c r="W41" s="165">
        <f>IF($M41&lt;&gt;0,"X",0)</f>
        <v>0</v>
      </c>
      <c r="X41" s="163">
        <f>IF($M41&lt;&gt;0,"XXX",0)</f>
        <v>0</v>
      </c>
      <c r="Y41" s="163">
        <f>IF($M41&lt;&gt;0,"XXX",0)</f>
        <v>0</v>
      </c>
      <c r="Z41" s="163">
        <f>IF($M41&lt;&gt;0,"XXX",0)</f>
        <v>0</v>
      </c>
      <c r="AA41" s="167"/>
      <c r="AB41" s="160"/>
      <c r="AG41" s="170">
        <f>IF(D41="",0,LEFT(RIGHT(D41,8),2)*2000)</f>
        <v>128000</v>
      </c>
      <c r="AH41" s="689">
        <v>0</v>
      </c>
      <c r="AI41" s="437">
        <f>AG41*AH41</f>
        <v>0</v>
      </c>
      <c r="AJ41" s="777">
        <f>AG41*AH41</f>
        <v>0</v>
      </c>
      <c r="AK41" s="776" t="str">
        <f>IF(C41="1.1","02.3.68.1",IF(C41="1.2","02.3.68.2",IF(C41="1.5","02.3.68.5",IF(C41="3.1","02.3.61.1",))))</f>
        <v>02.3.68.5</v>
      </c>
      <c r="AL41" s="170">
        <f>AJ41-N41</f>
        <v>0</v>
      </c>
      <c r="AM41" s="17"/>
      <c r="AN41" s="161"/>
      <c r="AO41" s="162"/>
      <c r="AP41" s="162"/>
      <c r="AQ41" s="162"/>
      <c r="AR41" s="162">
        <f>AI41/128000</f>
        <v>0</v>
      </c>
      <c r="AS41" s="403"/>
      <c r="AT41" s="164"/>
      <c r="AU41" s="165">
        <f>IF(AI41&lt;&gt;0,"X",0)</f>
        <v>0</v>
      </c>
      <c r="AV41" s="163">
        <f>IF(AI41&lt;&gt;0,"XXX",0)</f>
        <v>0</v>
      </c>
      <c r="AW41" s="163">
        <f>IF(AI41&lt;&gt;0,"XXX",0)</f>
        <v>0</v>
      </c>
      <c r="AX41" s="163">
        <f>IF(AI41&lt;&gt;0,"XXX",0)</f>
        <v>0</v>
      </c>
      <c r="AY41" s="167"/>
      <c r="AZ41" s="160"/>
    </row>
    <row r="42" spans="2:52" s="1" customFormat="1" ht="30" hidden="1" customHeight="1" x14ac:dyDescent="0.25">
      <c r="B42" s="179"/>
      <c r="C42" s="877"/>
      <c r="D42" s="877"/>
      <c r="E42" s="877"/>
      <c r="F42" s="877"/>
      <c r="G42" s="176"/>
      <c r="H42" s="175"/>
      <c r="I42" s="176"/>
      <c r="J42" s="557"/>
      <c r="K42" s="180"/>
      <c r="L42" s="880"/>
      <c r="M42" s="437"/>
      <c r="N42" s="170"/>
      <c r="O42" s="17"/>
      <c r="P42" s="161"/>
      <c r="Q42" s="162"/>
      <c r="R42" s="162"/>
      <c r="S42" s="162"/>
      <c r="T42" s="163"/>
      <c r="U42" s="403"/>
      <c r="V42" s="164"/>
      <c r="W42" s="165"/>
      <c r="X42" s="163"/>
      <c r="Y42" s="163"/>
      <c r="Z42" s="163"/>
      <c r="AA42" s="167"/>
      <c r="AB42" s="160"/>
      <c r="AG42" s="170"/>
      <c r="AH42" s="2"/>
      <c r="AI42" s="437"/>
      <c r="AJ42" s="777"/>
      <c r="AK42" s="776"/>
      <c r="AL42" s="170"/>
      <c r="AM42" s="17"/>
      <c r="AN42" s="161"/>
      <c r="AO42" s="162"/>
      <c r="AP42" s="162"/>
      <c r="AQ42" s="162"/>
      <c r="AR42" s="163"/>
      <c r="AS42" s="403"/>
      <c r="AT42" s="164"/>
      <c r="AU42" s="165"/>
      <c r="AV42" s="163"/>
      <c r="AW42" s="163"/>
      <c r="AX42" s="163"/>
      <c r="AY42" s="167"/>
      <c r="AZ42" s="160"/>
    </row>
    <row r="43" spans="2:52" s="1" customFormat="1" ht="30" customHeight="1" x14ac:dyDescent="0.25">
      <c r="B43" s="179" t="s">
        <v>244</v>
      </c>
      <c r="C43" s="418" t="s">
        <v>104</v>
      </c>
      <c r="D43" s="1327" t="s">
        <v>86</v>
      </c>
      <c r="E43" s="1327"/>
      <c r="F43" s="1327"/>
      <c r="G43" s="1328"/>
      <c r="H43" s="1330" t="s">
        <v>87</v>
      </c>
      <c r="I43" s="1327"/>
      <c r="J43" s="1331"/>
      <c r="K43" s="180">
        <v>4412</v>
      </c>
      <c r="L43" s="886">
        <v>0</v>
      </c>
      <c r="M43" s="602">
        <f>L43</f>
        <v>0</v>
      </c>
      <c r="N43" s="170">
        <f>K43*M43</f>
        <v>0</v>
      </c>
      <c r="O43" s="17"/>
      <c r="P43" s="161"/>
      <c r="Q43" s="162"/>
      <c r="R43" s="162"/>
      <c r="S43" s="162"/>
      <c r="T43" s="163"/>
      <c r="U43" s="403">
        <f>M43</f>
        <v>0</v>
      </c>
      <c r="V43" s="164"/>
      <c r="W43" s="165">
        <f>IF($M43&lt;&gt;0,"X",0)</f>
        <v>0</v>
      </c>
      <c r="X43" s="163">
        <f>IF($M43&lt;&gt;0,"XXX",0)</f>
        <v>0</v>
      </c>
      <c r="Y43" s="163">
        <f>IF($M43&lt;&gt;0,"XXX",0)</f>
        <v>0</v>
      </c>
      <c r="Z43" s="163">
        <f>IF($M43&lt;&gt;0,"XXX",0)</f>
        <v>0</v>
      </c>
      <c r="AA43" s="167"/>
      <c r="AB43" s="160"/>
      <c r="AG43" s="170">
        <v>4412</v>
      </c>
      <c r="AH43" s="689">
        <v>0</v>
      </c>
      <c r="AI43" s="602">
        <f>AH43</f>
        <v>0</v>
      </c>
      <c r="AJ43" s="777">
        <f>AG43*AI43</f>
        <v>0</v>
      </c>
      <c r="AK43" s="776" t="str">
        <f>IF(C43="1.1","02.3.68.1",IF(C43="1.2","02.3.68.2",IF(C43="1.5","02.3.68.5",IF(C43="3.1","02.3.61.1",))))</f>
        <v>02.3.68.2</v>
      </c>
      <c r="AL43" s="170">
        <f>AJ43-N43</f>
        <v>0</v>
      </c>
      <c r="AM43" s="17"/>
      <c r="AN43" s="161"/>
      <c r="AO43" s="162"/>
      <c r="AP43" s="162"/>
      <c r="AQ43" s="162"/>
      <c r="AR43" s="163"/>
      <c r="AS43" s="403">
        <f>AI43</f>
        <v>0</v>
      </c>
      <c r="AT43" s="164"/>
      <c r="AU43" s="165">
        <f>IF(AI43&lt;&gt;0,"X",0)</f>
        <v>0</v>
      </c>
      <c r="AV43" s="163">
        <f>IF(AI43&lt;&gt;0,"XXX",0)</f>
        <v>0</v>
      </c>
      <c r="AW43" s="163">
        <f>IF(AI43&lt;&gt;0,"XXX",0)</f>
        <v>0</v>
      </c>
      <c r="AX43" s="163">
        <f>IF(AI43&lt;&gt;0,"XXX",0)</f>
        <v>0</v>
      </c>
      <c r="AY43" s="167"/>
      <c r="AZ43" s="160"/>
    </row>
    <row r="44" spans="2:52" s="1" customFormat="1" ht="30" hidden="1" customHeight="1" x14ac:dyDescent="0.25">
      <c r="B44" s="179"/>
      <c r="C44" s="877"/>
      <c r="D44" s="877"/>
      <c r="E44" s="877"/>
      <c r="F44" s="877"/>
      <c r="G44" s="176"/>
      <c r="H44" s="175"/>
      <c r="I44" s="176"/>
      <c r="J44" s="557"/>
      <c r="K44" s="180"/>
      <c r="L44" s="880"/>
      <c r="M44" s="437"/>
      <c r="N44" s="170"/>
      <c r="O44" s="17"/>
      <c r="P44" s="161"/>
      <c r="Q44" s="162"/>
      <c r="R44" s="162"/>
      <c r="S44" s="162"/>
      <c r="T44" s="163"/>
      <c r="U44" s="403"/>
      <c r="V44" s="164"/>
      <c r="W44" s="165"/>
      <c r="X44" s="163"/>
      <c r="Y44" s="163"/>
      <c r="Z44" s="163"/>
      <c r="AA44" s="167"/>
      <c r="AB44" s="160"/>
      <c r="AG44" s="170"/>
      <c r="AH44" s="2"/>
      <c r="AI44" s="437"/>
      <c r="AJ44" s="777"/>
      <c r="AK44" s="776"/>
      <c r="AL44" s="170"/>
      <c r="AM44" s="17"/>
      <c r="AN44" s="161"/>
      <c r="AO44" s="162"/>
      <c r="AP44" s="162"/>
      <c r="AQ44" s="162"/>
      <c r="AR44" s="163"/>
      <c r="AS44" s="403"/>
      <c r="AT44" s="164"/>
      <c r="AU44" s="165"/>
      <c r="AV44" s="163"/>
      <c r="AW44" s="163"/>
      <c r="AX44" s="163"/>
      <c r="AY44" s="167"/>
      <c r="AZ44" s="160"/>
    </row>
    <row r="45" spans="2:52" s="1" customFormat="1" ht="30" customHeight="1" x14ac:dyDescent="0.25">
      <c r="B45" s="179" t="s">
        <v>245</v>
      </c>
      <c r="C45" s="418" t="s">
        <v>104</v>
      </c>
      <c r="D45" s="1327" t="s">
        <v>89</v>
      </c>
      <c r="E45" s="1327"/>
      <c r="F45" s="1327"/>
      <c r="G45" s="1328"/>
      <c r="H45" s="1330" t="s">
        <v>90</v>
      </c>
      <c r="I45" s="1327"/>
      <c r="J45" s="1331"/>
      <c r="K45" s="180">
        <v>6477</v>
      </c>
      <c r="L45" s="886">
        <v>0</v>
      </c>
      <c r="M45" s="437">
        <f>L45</f>
        <v>0</v>
      </c>
      <c r="N45" s="170">
        <f>K45*M45</f>
        <v>0</v>
      </c>
      <c r="O45" s="17"/>
      <c r="P45" s="161"/>
      <c r="Q45" s="162"/>
      <c r="R45" s="162"/>
      <c r="S45" s="162"/>
      <c r="T45" s="163"/>
      <c r="U45" s="403">
        <f>M45</f>
        <v>0</v>
      </c>
      <c r="V45" s="164"/>
      <c r="W45" s="165">
        <f>IF($M45&lt;&gt;0,"X",0)</f>
        <v>0</v>
      </c>
      <c r="X45" s="163">
        <f>IF($M45&lt;&gt;0,"XXX",0)</f>
        <v>0</v>
      </c>
      <c r="Y45" s="163">
        <f>IF($M45&lt;&gt;0,"XXX",0)</f>
        <v>0</v>
      </c>
      <c r="Z45" s="163">
        <f>IF($M45&lt;&gt;0,"XXX",0)</f>
        <v>0</v>
      </c>
      <c r="AA45" s="167"/>
      <c r="AB45" s="160"/>
      <c r="AG45" s="170">
        <v>6477</v>
      </c>
      <c r="AH45" s="689">
        <v>0</v>
      </c>
      <c r="AI45" s="437">
        <f>AH45</f>
        <v>0</v>
      </c>
      <c r="AJ45" s="777">
        <f>AG45*AI45</f>
        <v>0</v>
      </c>
      <c r="AK45" s="776" t="str">
        <f>IF(C45="1.1","02.3.68.1",IF(C45="1.2","02.3.68.2",IF(C45="1.5","02.3.68.5",IF(C45="3.1","02.3.61.1",))))</f>
        <v>02.3.68.2</v>
      </c>
      <c r="AL45" s="170">
        <f>AJ45-N45</f>
        <v>0</v>
      </c>
      <c r="AM45" s="17"/>
      <c r="AN45" s="161"/>
      <c r="AO45" s="162"/>
      <c r="AP45" s="162"/>
      <c r="AQ45" s="162"/>
      <c r="AR45" s="163"/>
      <c r="AS45" s="403">
        <f>AI45</f>
        <v>0</v>
      </c>
      <c r="AT45" s="164"/>
      <c r="AU45" s="165">
        <f>IF(AI45&lt;&gt;0,"X",0)</f>
        <v>0</v>
      </c>
      <c r="AV45" s="163">
        <f>IF(AI45&lt;&gt;0,"XXX",0)</f>
        <v>0</v>
      </c>
      <c r="AW45" s="163">
        <f>IF(AI45&lt;&gt;0,"XXX",0)</f>
        <v>0</v>
      </c>
      <c r="AX45" s="163">
        <f>IF(AI45&lt;&gt;0,"XXX",0)</f>
        <v>0</v>
      </c>
      <c r="AY45" s="167"/>
      <c r="AZ45" s="160"/>
    </row>
    <row r="46" spans="2:52" s="1" customFormat="1" ht="30" hidden="1" customHeight="1" x14ac:dyDescent="0.25">
      <c r="B46" s="179"/>
      <c r="C46" s="877"/>
      <c r="D46" s="877"/>
      <c r="E46" s="877"/>
      <c r="F46" s="877"/>
      <c r="G46" s="176"/>
      <c r="H46" s="175"/>
      <c r="I46" s="176"/>
      <c r="J46" s="557"/>
      <c r="K46" s="180"/>
      <c r="L46" s="880"/>
      <c r="M46" s="437"/>
      <c r="N46" s="170"/>
      <c r="O46" s="17"/>
      <c r="P46" s="161"/>
      <c r="Q46" s="167"/>
      <c r="R46" s="167"/>
      <c r="S46" s="167"/>
      <c r="T46" s="163"/>
      <c r="U46" s="403"/>
      <c r="V46" s="164"/>
      <c r="W46" s="165"/>
      <c r="X46" s="163"/>
      <c r="Y46" s="163"/>
      <c r="Z46" s="163"/>
      <c r="AA46" s="167"/>
      <c r="AB46" s="160"/>
      <c r="AG46" s="170"/>
      <c r="AH46" s="2"/>
      <c r="AI46" s="437"/>
      <c r="AJ46" s="777"/>
      <c r="AK46" s="776"/>
      <c r="AL46" s="170"/>
      <c r="AM46" s="17"/>
      <c r="AN46" s="161"/>
      <c r="AO46" s="167"/>
      <c r="AP46" s="167"/>
      <c r="AQ46" s="167"/>
      <c r="AR46" s="163"/>
      <c r="AS46" s="403"/>
      <c r="AT46" s="164"/>
      <c r="AU46" s="165"/>
      <c r="AV46" s="163"/>
      <c r="AW46" s="163"/>
      <c r="AX46" s="163"/>
      <c r="AY46" s="167"/>
      <c r="AZ46" s="160"/>
    </row>
    <row r="47" spans="2:52" s="1" customFormat="1" ht="30" customHeight="1" thickBot="1" x14ac:dyDescent="0.3">
      <c r="B47" s="179" t="s">
        <v>246</v>
      </c>
      <c r="C47" s="418" t="s">
        <v>104</v>
      </c>
      <c r="D47" s="1327" t="s">
        <v>95</v>
      </c>
      <c r="E47" s="1327"/>
      <c r="F47" s="1327"/>
      <c r="G47" s="1328"/>
      <c r="H47" s="1330" t="s">
        <v>96</v>
      </c>
      <c r="I47" s="1327"/>
      <c r="J47" s="1331"/>
      <c r="K47" s="180">
        <v>3872</v>
      </c>
      <c r="L47" s="886">
        <v>0</v>
      </c>
      <c r="M47" s="437">
        <f>L47</f>
        <v>0</v>
      </c>
      <c r="N47" s="170">
        <f>K47*M47</f>
        <v>0</v>
      </c>
      <c r="O47" s="17"/>
      <c r="P47" s="161"/>
      <c r="Q47" s="167"/>
      <c r="R47" s="167"/>
      <c r="S47" s="167"/>
      <c r="T47" s="163"/>
      <c r="U47" s="403"/>
      <c r="V47" s="164">
        <f>M47</f>
        <v>0</v>
      </c>
      <c r="W47" s="165"/>
      <c r="X47" s="163"/>
      <c r="Y47" s="163"/>
      <c r="Z47" s="163"/>
      <c r="AA47" s="167"/>
      <c r="AB47" s="160"/>
      <c r="AG47" s="170">
        <v>3872</v>
      </c>
      <c r="AH47" s="689">
        <v>0</v>
      </c>
      <c r="AI47" s="437">
        <f>AH47</f>
        <v>0</v>
      </c>
      <c r="AJ47" s="777">
        <f>AG47*AI47</f>
        <v>0</v>
      </c>
      <c r="AK47" s="778" t="str">
        <f>IF(C47="1.1","02.3.68.1",IF(C47="1.2","02.3.68.2",IF(C47="1.5","02.3.68.5",IF(C47="3.1","02.3.61.1",))))</f>
        <v>02.3.68.2</v>
      </c>
      <c r="AL47" s="779">
        <f>AJ47-N47</f>
        <v>0</v>
      </c>
      <c r="AM47" s="17"/>
      <c r="AN47" s="161"/>
      <c r="AO47" s="167"/>
      <c r="AP47" s="167"/>
      <c r="AQ47" s="167"/>
      <c r="AR47" s="163"/>
      <c r="AS47" s="403"/>
      <c r="AT47" s="164">
        <f>AI47</f>
        <v>0</v>
      </c>
      <c r="AU47" s="165"/>
      <c r="AV47" s="163"/>
      <c r="AW47" s="163"/>
      <c r="AX47" s="163"/>
      <c r="AY47" s="167"/>
      <c r="AZ47" s="160"/>
    </row>
    <row r="48" spans="2:52" s="1" customFormat="1" ht="18" thickBot="1" x14ac:dyDescent="0.3">
      <c r="B48" s="185" t="s">
        <v>56</v>
      </c>
      <c r="C48" s="186"/>
      <c r="D48" s="186"/>
      <c r="E48" s="186"/>
      <c r="F48" s="186"/>
      <c r="G48" s="186"/>
      <c r="H48" s="1329" t="str">
        <f>IF($N$14&gt;$F$12,"hodnota není v limitu"," možno ještě rozdělit")</f>
        <v xml:space="preserve"> možno ještě rozdělit</v>
      </c>
      <c r="I48" s="1329"/>
      <c r="J48" s="1329"/>
      <c r="K48" s="908">
        <f>IF($N$14&gt;$F$12," ",M48 )</f>
        <v>0</v>
      </c>
      <c r="L48" s="717"/>
      <c r="M48" s="187">
        <f>F12-N48</f>
        <v>0</v>
      </c>
      <c r="N48" s="188">
        <f>SUM(N15:N47)</f>
        <v>0</v>
      </c>
      <c r="O48" s="651">
        <f>IF(OR(W15&lt;&gt;0,W17&lt;&gt;0,W19&lt;&gt;0,W37&lt;&gt;0,W39&lt;&gt;0,W41&lt;&gt;0,W43&lt;&gt;0,W45&lt;&gt;0),"1",0)</f>
        <v>0</v>
      </c>
      <c r="P48" s="189">
        <v>54000</v>
      </c>
      <c r="Q48" s="190">
        <v>50501</v>
      </c>
      <c r="R48" s="190">
        <v>52601</v>
      </c>
      <c r="S48" s="190">
        <v>52602</v>
      </c>
      <c r="T48" s="190">
        <v>52106</v>
      </c>
      <c r="U48" s="193">
        <v>51212</v>
      </c>
      <c r="V48" s="191">
        <v>51017</v>
      </c>
      <c r="W48" s="192">
        <v>51010</v>
      </c>
      <c r="X48" s="190">
        <v>51610</v>
      </c>
      <c r="Y48" s="190">
        <v>51710</v>
      </c>
      <c r="Z48" s="190">
        <v>51510</v>
      </c>
      <c r="AA48" s="193">
        <v>52510</v>
      </c>
      <c r="AB48" s="194">
        <v>60000</v>
      </c>
      <c r="AG48" s="833">
        <f>IF(AJ14&gt;N48," ",AI48 )</f>
        <v>0</v>
      </c>
      <c r="AH48" s="834"/>
      <c r="AI48" s="835">
        <f>N48-AJ48</f>
        <v>0</v>
      </c>
      <c r="AJ48" s="836">
        <f>SUM(AJ15:AJ47)</f>
        <v>0</v>
      </c>
      <c r="AK48" s="837"/>
      <c r="AL48" s="838">
        <f>SUM(AL15:AL47)</f>
        <v>0</v>
      </c>
      <c r="AM48" s="651">
        <f>IF(OR(AU15&lt;&gt;0,AU17&lt;&gt;0,AU19&lt;&gt;0,AU37&lt;&gt;0,AU39&lt;&gt;0,AU41&lt;&gt;0,AU43&lt;&gt;0,AU45&lt;&gt;0),"1",0)</f>
        <v>0</v>
      </c>
      <c r="AN48" s="189">
        <v>54000</v>
      </c>
      <c r="AO48" s="190">
        <v>50501</v>
      </c>
      <c r="AP48" s="190">
        <v>52601</v>
      </c>
      <c r="AQ48" s="190">
        <v>52602</v>
      </c>
      <c r="AR48" s="190">
        <v>52106</v>
      </c>
      <c r="AS48" s="193">
        <v>51212</v>
      </c>
      <c r="AT48" s="191">
        <v>51017</v>
      </c>
      <c r="AU48" s="192">
        <v>51010</v>
      </c>
      <c r="AV48" s="190">
        <v>51610</v>
      </c>
      <c r="AW48" s="190">
        <v>51710</v>
      </c>
      <c r="AX48" s="190">
        <v>51510</v>
      </c>
      <c r="AY48" s="193">
        <v>52510</v>
      </c>
      <c r="AZ48" s="194">
        <v>60000</v>
      </c>
    </row>
    <row r="49" spans="2:52" s="1" customFormat="1" ht="21" customHeight="1" thickBot="1" x14ac:dyDescent="0.3">
      <c r="B49" s="648"/>
      <c r="C49" s="649"/>
      <c r="D49" s="650">
        <f>F49+G49+H49</f>
        <v>0</v>
      </c>
      <c r="E49" s="649"/>
      <c r="F49" s="650">
        <f>N15+N17+N21+N25+N27+N29+N31+N35+N37+N43+N45+N47</f>
        <v>0</v>
      </c>
      <c r="G49" s="650">
        <f>N19+N33+N39+N41</f>
        <v>0</v>
      </c>
      <c r="H49" s="650">
        <f>N23</f>
        <v>0</v>
      </c>
      <c r="I49" s="457"/>
      <c r="J49" s="457"/>
      <c r="K49" s="457"/>
      <c r="L49" s="457"/>
      <c r="M49" s="459"/>
      <c r="N49" s="624" t="str">
        <f>IF(N41&gt;F12/2,"šablona na využití ICT překračuje polovinu maximální dotace","")</f>
        <v/>
      </c>
      <c r="O49" s="17"/>
      <c r="P49" s="458">
        <f>SUM(P15:P47)</f>
        <v>0</v>
      </c>
      <c r="Q49" s="466">
        <f>ROUND(SUM(Q15:Q47),2)</f>
        <v>0</v>
      </c>
      <c r="R49" s="466">
        <f>ROUND(SUM(R15:R47),2)</f>
        <v>0</v>
      </c>
      <c r="S49" s="458">
        <f>SUM(S15:S47)</f>
        <v>0</v>
      </c>
      <c r="T49" s="458">
        <f>SUM(T15:T47)</f>
        <v>0</v>
      </c>
      <c r="U49" s="458">
        <f>SUM(U15:U47)</f>
        <v>0</v>
      </c>
      <c r="V49" s="467">
        <f>SUM(V15:V47)</f>
        <v>0</v>
      </c>
      <c r="W49" s="468">
        <f>O48</f>
        <v>0</v>
      </c>
      <c r="X49" s="469">
        <f>IF(W49&gt;0,"XXX",0)</f>
        <v>0</v>
      </c>
      <c r="Y49" s="469">
        <f>X49</f>
        <v>0</v>
      </c>
      <c r="Z49" s="470">
        <f>X49</f>
        <v>0</v>
      </c>
      <c r="AA49" s="471">
        <f>ROUND(SUM(AA15:AA47),0)</f>
        <v>0</v>
      </c>
      <c r="AB49" s="472">
        <f>FLOOR(SUM(AB15:AB47),1)</f>
        <v>0</v>
      </c>
      <c r="AG49" s="839" t="str">
        <f>IF(AJ48&gt;F12,"hodnota převyšuje Rozhodnutí"," možno ještě rozdělit")</f>
        <v xml:space="preserve"> možno ještě rozdělit</v>
      </c>
      <c r="AH49" s="840"/>
      <c r="AI49" s="459"/>
      <c r="AJ49" s="841"/>
      <c r="AK49" s="841"/>
      <c r="AL49" s="624"/>
      <c r="AM49" s="17"/>
      <c r="AN49" s="458">
        <f>SUM(AN15:AN47)</f>
        <v>0</v>
      </c>
      <c r="AO49" s="466">
        <f>ROUND(SUM(AO15:AO47),2)</f>
        <v>0</v>
      </c>
      <c r="AP49" s="466">
        <f>ROUND(SUM(AP15:AP47),2)</f>
        <v>0</v>
      </c>
      <c r="AQ49" s="458">
        <f>SUM(AQ15:AQ47)</f>
        <v>0</v>
      </c>
      <c r="AR49" s="458">
        <f>SUM(AR15:AR47)</f>
        <v>0</v>
      </c>
      <c r="AS49" s="458">
        <f>SUM(AS15:AS47)</f>
        <v>0</v>
      </c>
      <c r="AT49" s="467">
        <f>SUM(AT15:AT47)</f>
        <v>0</v>
      </c>
      <c r="AU49" s="468">
        <f>AM48</f>
        <v>0</v>
      </c>
      <c r="AV49" s="469">
        <f>IF(AU49&gt;0,"XXX",0)</f>
        <v>0</v>
      </c>
      <c r="AW49" s="469">
        <f>AV49</f>
        <v>0</v>
      </c>
      <c r="AX49" s="470">
        <f>AV49</f>
        <v>0</v>
      </c>
      <c r="AY49" s="471">
        <f>ROUND(SUM(AY15:AY47),0)</f>
        <v>0</v>
      </c>
      <c r="AZ49" s="472">
        <f>FLOOR(SUM(AZ15:AZ47),1)</f>
        <v>0</v>
      </c>
    </row>
    <row r="50" spans="2:52" s="1" customFormat="1" ht="18.75" customHeight="1" thickBot="1" x14ac:dyDescent="0.3">
      <c r="B50" s="460"/>
      <c r="C50" s="461"/>
      <c r="D50" s="461"/>
      <c r="E50" s="462"/>
      <c r="F50" s="461"/>
      <c r="G50" s="463"/>
      <c r="H50" s="461"/>
      <c r="I50" s="461"/>
      <c r="J50" s="461"/>
      <c r="K50" s="461"/>
      <c r="L50" s="461"/>
      <c r="M50" s="464"/>
      <c r="N50" s="465"/>
      <c r="O50" s="17"/>
      <c r="P50" s="473" t="str">
        <f>IF(OR(P21&lt;&gt;0,P23&lt;&gt;0),"* Hodnotu součtu za celý projekt navyšte o plánovaný počet DVPP","")</f>
        <v/>
      </c>
      <c r="Q50" s="461"/>
      <c r="R50" s="461"/>
      <c r="S50" s="461"/>
      <c r="T50" s="461"/>
      <c r="U50" s="461"/>
      <c r="V50" s="461"/>
      <c r="W50" s="461"/>
      <c r="X50" s="461"/>
      <c r="Y50" s="461"/>
      <c r="Z50" s="461"/>
      <c r="AA50" s="461"/>
      <c r="AB50" s="474"/>
      <c r="AG50" s="842"/>
      <c r="AH50" s="461"/>
      <c r="AI50" s="464"/>
      <c r="AJ50" s="905" t="str">
        <f>IF(AJ41&gt;F12/2,"šablona na využití ICT překračuje polovinu maximální dotace","")</f>
        <v/>
      </c>
      <c r="AK50" s="843"/>
      <c r="AL50" s="465"/>
      <c r="AM50" s="17"/>
      <c r="AN50" s="704" t="str">
        <f>IF(OR(AN21&lt;&gt;0,AN23&lt;&gt;0,AN25&lt;&gt;0),"* Hodnotu součtu za celý projekt navyšte o plánovaný počet DVPP","")</f>
        <v/>
      </c>
      <c r="AO50" s="461"/>
      <c r="AP50" s="461"/>
      <c r="AQ50" s="461"/>
      <c r="AR50" s="461"/>
      <c r="AS50" s="461"/>
      <c r="AT50" s="461"/>
      <c r="AU50" s="461"/>
      <c r="AV50" s="461"/>
      <c r="AW50" s="461"/>
      <c r="AX50" s="461"/>
      <c r="AY50" s="461"/>
      <c r="AZ50" s="474"/>
    </row>
    <row r="51" spans="2:52" x14ac:dyDescent="0.25">
      <c r="L51" s="4"/>
      <c r="N51" s="577"/>
    </row>
  </sheetData>
  <sheetProtection algorithmName="SHA-512" hashValue="dI4iEujlV4S7XqRnWp+5/9daSootAsAieULZX5KrBTDCkV3dvMHUWUNyNpoi7ze9XzAuCNEXMx2RlGiKFCJoAA==" saltValue="V45ksqeqScDQZfin9fg+2Q==" spinCount="100000" sheet="1" objects="1" scenarios="1"/>
  <mergeCells count="89">
    <mergeCell ref="AA9:AA12"/>
    <mergeCell ref="AB9:AB12"/>
    <mergeCell ref="Q9:Q12"/>
    <mergeCell ref="W13:AA13"/>
    <mergeCell ref="T9:T12"/>
    <mergeCell ref="U9:U12"/>
    <mergeCell ref="W9:W12"/>
    <mergeCell ref="X9:X12"/>
    <mergeCell ref="Y9:Y12"/>
    <mergeCell ref="Z9:Z12"/>
    <mergeCell ref="R9:R12"/>
    <mergeCell ref="P13:V13"/>
    <mergeCell ref="S9:S12"/>
    <mergeCell ref="V9:V12"/>
    <mergeCell ref="D39:G39"/>
    <mergeCell ref="D41:G41"/>
    <mergeCell ref="D31:G31"/>
    <mergeCell ref="D33:G33"/>
    <mergeCell ref="H41:J41"/>
    <mergeCell ref="H31:J31"/>
    <mergeCell ref="H33:J33"/>
    <mergeCell ref="H35:J35"/>
    <mergeCell ref="H37:J37"/>
    <mergeCell ref="H39:J39"/>
    <mergeCell ref="D25:G25"/>
    <mergeCell ref="D35:G35"/>
    <mergeCell ref="D37:G37"/>
    <mergeCell ref="H23:J23"/>
    <mergeCell ref="H25:J25"/>
    <mergeCell ref="H27:J27"/>
    <mergeCell ref="H29:J29"/>
    <mergeCell ref="D29:G29"/>
    <mergeCell ref="D27:G27"/>
    <mergeCell ref="D23:G23"/>
    <mergeCell ref="H9:J13"/>
    <mergeCell ref="K9:K13"/>
    <mergeCell ref="L9:L13"/>
    <mergeCell ref="P9:P12"/>
    <mergeCell ref="B10:G10"/>
    <mergeCell ref="N9:N13"/>
    <mergeCell ref="B14:G14"/>
    <mergeCell ref="H14:J14"/>
    <mergeCell ref="H19:J19"/>
    <mergeCell ref="H21:J21"/>
    <mergeCell ref="H15:J15"/>
    <mergeCell ref="D15:G15"/>
    <mergeCell ref="D17:G17"/>
    <mergeCell ref="D19:G19"/>
    <mergeCell ref="D21:G21"/>
    <mergeCell ref="H17:J17"/>
    <mergeCell ref="D43:G43"/>
    <mergeCell ref="D45:G45"/>
    <mergeCell ref="D47:G47"/>
    <mergeCell ref="H48:J48"/>
    <mergeCell ref="H47:J47"/>
    <mergeCell ref="H43:J43"/>
    <mergeCell ref="H45:J45"/>
    <mergeCell ref="F2:G2"/>
    <mergeCell ref="F3:G3"/>
    <mergeCell ref="F4:G4"/>
    <mergeCell ref="K4:AJ4"/>
    <mergeCell ref="K3:AJ3"/>
    <mergeCell ref="K2:AJ2"/>
    <mergeCell ref="F5:G5"/>
    <mergeCell ref="F6:G6"/>
    <mergeCell ref="F7:G7"/>
    <mergeCell ref="K7:AJ7"/>
    <mergeCell ref="K6:AJ6"/>
    <mergeCell ref="K5:AJ5"/>
    <mergeCell ref="AG9:AG13"/>
    <mergeCell ref="AH9:AH13"/>
    <mergeCell ref="AJ9:AJ13"/>
    <mergeCell ref="AK9:AK13"/>
    <mergeCell ref="AL9:AL13"/>
    <mergeCell ref="AX9:AX12"/>
    <mergeCell ref="AY9:AY12"/>
    <mergeCell ref="AZ9:AZ12"/>
    <mergeCell ref="AN13:AT13"/>
    <mergeCell ref="AU13:AY13"/>
    <mergeCell ref="AS9:AS12"/>
    <mergeCell ref="AT9:AT12"/>
    <mergeCell ref="AU9:AU12"/>
    <mergeCell ref="AV9:AV12"/>
    <mergeCell ref="AW9:AW12"/>
    <mergeCell ref="AN9:AN12"/>
    <mergeCell ref="AO9:AO12"/>
    <mergeCell ref="AP9:AP12"/>
    <mergeCell ref="AQ9:AQ12"/>
    <mergeCell ref="AR9:AR12"/>
  </mergeCells>
  <conditionalFormatting sqref="D12">
    <cfRule type="cellIs" dxfId="9" priority="11" stopIfTrue="1" operator="lessThan">
      <formula>0</formula>
    </cfRule>
    <cfRule type="cellIs" dxfId="8" priority="12" operator="greaterThan">
      <formula>2000</formula>
    </cfRule>
  </conditionalFormatting>
  <conditionalFormatting sqref="H48:N48 H14:N14">
    <cfRule type="expression" dxfId="7" priority="25" stopIfTrue="1">
      <formula>$N$48&gt;$F$12</formula>
    </cfRule>
  </conditionalFormatting>
  <conditionalFormatting sqref="D12">
    <cfRule type="expression" dxfId="6" priority="10">
      <formula>$M$13=1</formula>
    </cfRule>
  </conditionalFormatting>
  <conditionalFormatting sqref="L25">
    <cfRule type="expression" dxfId="5" priority="7">
      <formula>$L$25=1</formula>
    </cfRule>
  </conditionalFormatting>
  <conditionalFormatting sqref="L41 N41">
    <cfRule type="expression" dxfId="4" priority="4">
      <formula>$N$41&gt;$F$12/2</formula>
    </cfRule>
  </conditionalFormatting>
  <conditionalFormatting sqref="AG14:AJ14 AL14 AG48:AJ48 AL48 AG49:AH49">
    <cfRule type="expression" dxfId="3" priority="8">
      <formula>$J$3&lt;0</formula>
    </cfRule>
  </conditionalFormatting>
  <conditionalFormatting sqref="AH25">
    <cfRule type="cellIs" dxfId="2" priority="6" operator="equal">
      <formula>1</formula>
    </cfRule>
  </conditionalFormatting>
  <conditionalFormatting sqref="AH41 AJ41">
    <cfRule type="expression" dxfId="1" priority="3">
      <formula>$AJ$41&gt;($F$12/2)</formula>
    </cfRule>
  </conditionalFormatting>
  <conditionalFormatting sqref="K3 K5:K7">
    <cfRule type="cellIs" dxfId="0" priority="1" operator="notEqual">
      <formula>"OK"</formula>
    </cfRule>
  </conditionalFormatting>
  <dataValidations count="5">
    <dataValidation type="whole" allowBlank="1" showInputMessage="1" showErrorMessage="1" sqref="L15 L21 L19 L17 AH15 AH21 AH19 AH17">
      <formula1>0</formula1>
      <formula2>1000</formula2>
    </dataValidation>
    <dataValidation type="whole" allowBlank="1" showInputMessage="1" showErrorMessage="1" sqref="L16 L18 L22:L24 L20 L26:L40 L42:L47 AH16 AH18 AH22:AH24 AH20 AH26:AH40 AH42:AH47">
      <formula1>0</formula1>
      <formula2>999999</formula2>
    </dataValidation>
    <dataValidation type="list" allowBlank="1" showInputMessage="1" showErrorMessage="1" error="vyberte možnost z nabídky" prompt="vyberte z nabídky jednu možnost" sqref="D41:G41">
      <formula1>ICT</formula1>
    </dataValidation>
    <dataValidation type="whole" allowBlank="1" showInputMessage="1" showErrorMessage="1" prompt="nejméně 2" sqref="L25 AH25">
      <formula1>0</formula1>
      <formula2>999999</formula2>
    </dataValidation>
    <dataValidation type="whole" allowBlank="1" showInputMessage="1" showErrorMessage="1" prompt="V názvu aktivity vyberte z nabídky jednu z variant aktivity. _x000a_Aktivitu je možné zvolit nejvýš v hodnotě dosahující poloviny maximální výše dotace pro daný subjekt." sqref="L41 AH41">
      <formula1>0</formula1>
      <formula2>999999</formula2>
    </dataValidation>
  </dataValidations>
  <hyperlinks>
    <hyperlink ref="B1:D1" location="'Úvodní strana'!A1" display="zpět na hlavní stranu"/>
  </hyperlinks>
  <pageMargins left="0.31496062992125984" right="0.31496062992125984" top="0.39370078740157483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H11"/>
  <sheetViews>
    <sheetView workbookViewId="0">
      <selection activeCell="D25" sqref="D25"/>
    </sheetView>
  </sheetViews>
  <sheetFormatPr defaultRowHeight="15" x14ac:dyDescent="0.25"/>
  <cols>
    <col min="1" max="1" width="38.28515625" bestFit="1" customWidth="1"/>
  </cols>
  <sheetData>
    <row r="1" spans="1:8" x14ac:dyDescent="0.25">
      <c r="A1" t="s">
        <v>247</v>
      </c>
    </row>
    <row r="2" spans="1:8" x14ac:dyDescent="0.25">
      <c r="A2" t="s">
        <v>248</v>
      </c>
    </row>
    <row r="3" spans="1:8" x14ac:dyDescent="0.25">
      <c r="A3" t="s">
        <v>249</v>
      </c>
    </row>
    <row r="4" spans="1:8" x14ac:dyDescent="0.25">
      <c r="A4" t="s">
        <v>250</v>
      </c>
    </row>
    <row r="5" spans="1:8" x14ac:dyDescent="0.25">
      <c r="A5" t="s">
        <v>251</v>
      </c>
    </row>
    <row r="7" spans="1:8" x14ac:dyDescent="0.25">
      <c r="H7" s="406"/>
    </row>
    <row r="8" spans="1:8" x14ac:dyDescent="0.25">
      <c r="H8" s="406"/>
    </row>
    <row r="9" spans="1:8" x14ac:dyDescent="0.25">
      <c r="H9" s="406"/>
    </row>
    <row r="10" spans="1:8" x14ac:dyDescent="0.25">
      <c r="H10" s="406"/>
    </row>
    <row r="11" spans="1:8" x14ac:dyDescent="0.25">
      <c r="H11" s="406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15OPMSMT0001-28-50955</_dlc_DocId>
    <_dlc_DocIdUrl xmlns="0104a4cd-1400-468e-be1b-c7aad71d7d5a">
      <Url>https://op.msmt.cz/_layouts/15/DocIdRedir.aspx?ID=15OPMSMT0001-28-50955</Url>
      <Description>15OPMSMT0001-28-50955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C8507-BCC9-4E6E-BD00-00A048FE828A}">
  <ds:schemaRefs>
    <ds:schemaRef ds:uri="http://purl.org/dc/terms/"/>
    <ds:schemaRef ds:uri="http://schemas.microsoft.com/office/2006/documentManagement/types"/>
    <ds:schemaRef ds:uri="0104a4cd-1400-468e-be1b-c7aad71d7d5a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E2BB4BE-5D38-4B52-B3FB-02A316D185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59113F-06FA-4342-9518-4179D04011E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73C99A6-EF12-418B-A7F2-579A51064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Úvodní strana</vt:lpstr>
      <vt:lpstr>Souhrn</vt:lpstr>
      <vt:lpstr>MŠ</vt:lpstr>
      <vt:lpstr>ZŠ</vt:lpstr>
      <vt:lpstr>ŠD</vt:lpstr>
      <vt:lpstr>ŠK</vt:lpstr>
      <vt:lpstr>SVČ</vt:lpstr>
      <vt:lpstr>ZUŠ</vt:lpstr>
      <vt:lpstr>data</vt:lpstr>
      <vt:lpstr>ICT</vt:lpstr>
      <vt:lpstr>'Úvodní strana'!Oblast_tisku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KALKULAČKA_OPVVV</dc:title>
  <dc:creator>Soběslavská Jana</dc:creator>
  <cp:keywords>OPVVV</cp:keywords>
  <dc:description/>
  <cp:lastModifiedBy>Jenšíková Věra</cp:lastModifiedBy>
  <cp:lastPrinted>2018-02-26T14:03:33Z</cp:lastPrinted>
  <dcterms:created xsi:type="dcterms:W3CDTF">2016-02-29T09:42:03Z</dcterms:created>
  <dcterms:modified xsi:type="dcterms:W3CDTF">2018-12-18T09:40:05Z</dcterms:modified>
  <cp:contentStatus>_final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708a0b3b-d6ad-42dc-a687-5b4928c7032a</vt:lpwstr>
  </property>
</Properties>
</file>